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5. TREINAMENTO\02.  Operações\02.  TREINAMENTOS TAC\05.  TAC EMISSORES\"/>
    </mc:Choice>
  </mc:AlternateContent>
  <xr:revisionPtr revIDLastSave="0" documentId="8_{3944B2A3-98B1-433C-A5D0-EEF5043B6744}" xr6:coauthVersionLast="47" xr6:coauthVersionMax="47" xr10:uidLastSave="{00000000-0000-0000-0000-000000000000}"/>
  <bookViews>
    <workbookView xWindow="-108" yWindow="-108" windowWidth="23256" windowHeight="12456" xr2:uid="{3C75603D-39EB-4902-BD9D-9E1541BD7316}"/>
  </bookViews>
  <sheets>
    <sheet name="Planilha1 (2)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2" l="1"/>
  <c r="H92" i="2" l="1"/>
  <c r="H93" i="2"/>
  <c r="H94" i="2"/>
  <c r="H95" i="2"/>
  <c r="H96" i="2"/>
  <c r="H97" i="2"/>
  <c r="H98" i="2"/>
  <c r="H99" i="2"/>
  <c r="L92" i="2" l="1"/>
  <c r="L93" i="2"/>
  <c r="L94" i="2"/>
  <c r="L95" i="2"/>
  <c r="L96" i="2"/>
  <c r="L97" i="2"/>
  <c r="L98" i="2"/>
  <c r="L99" i="2"/>
  <c r="K92" i="2"/>
  <c r="K93" i="2"/>
  <c r="K94" i="2"/>
  <c r="K95" i="2"/>
  <c r="K96" i="2"/>
  <c r="K97" i="2"/>
  <c r="K98" i="2"/>
  <c r="K99" i="2"/>
  <c r="J92" i="2"/>
  <c r="J93" i="2"/>
  <c r="J94" i="2"/>
  <c r="J95" i="2"/>
  <c r="J96" i="2"/>
  <c r="J97" i="2"/>
  <c r="J98" i="2"/>
  <c r="J99" i="2"/>
  <c r="I92" i="2"/>
  <c r="I93" i="2"/>
  <c r="I94" i="2"/>
  <c r="I95" i="2"/>
  <c r="I96" i="2"/>
  <c r="I97" i="2"/>
  <c r="I99" i="2"/>
  <c r="H91" i="2"/>
  <c r="K91" i="2" s="1"/>
  <c r="Z7" i="2"/>
  <c r="I91" i="2" l="1"/>
  <c r="J91" i="2"/>
  <c r="L91" i="2"/>
  <c r="I98" i="2"/>
  <c r="C86" i="2" l="1"/>
  <c r="E86" i="2" s="1"/>
  <c r="I53" i="2"/>
  <c r="A53" i="2"/>
  <c r="G34" i="2"/>
  <c r="J29" i="2"/>
  <c r="B2" i="2"/>
  <c r="G137" i="1"/>
  <c r="G136" i="1"/>
  <c r="G130" i="1"/>
  <c r="G129" i="1"/>
  <c r="G128" i="1"/>
  <c r="G127" i="1"/>
  <c r="G126" i="1"/>
  <c r="G124" i="1"/>
  <c r="G123" i="1"/>
  <c r="G122" i="1"/>
  <c r="G121" i="1"/>
  <c r="G120" i="1"/>
  <c r="G119" i="1"/>
  <c r="G118" i="1"/>
  <c r="G117" i="1"/>
  <c r="G134" i="1"/>
  <c r="G133" i="1"/>
  <c r="G132" i="1"/>
  <c r="G131" i="1"/>
  <c r="G125" i="1"/>
  <c r="G11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135" i="1"/>
  <c r="G115" i="1"/>
  <c r="G114" i="1"/>
  <c r="G113" i="1"/>
  <c r="G112" i="1"/>
  <c r="G111" i="1"/>
  <c r="G110" i="1"/>
  <c r="G109" i="1"/>
  <c r="G108" i="1"/>
  <c r="G107" i="1"/>
  <c r="G106" i="1"/>
  <c r="B2" i="1"/>
  <c r="I29" i="1"/>
  <c r="F34" i="1"/>
  <c r="A53" i="1"/>
  <c r="H53" i="1"/>
  <c r="C86" i="1"/>
  <c r="D86" i="1" s="1"/>
  <c r="H100" i="2" l="1"/>
  <c r="F31" i="2" s="1"/>
  <c r="F86" i="2" s="1"/>
  <c r="G138" i="1"/>
  <c r="E31" i="1" s="1"/>
  <c r="D144" i="1" s="1"/>
  <c r="L100" i="2" l="1"/>
  <c r="J100" i="2"/>
  <c r="K100" i="2"/>
  <c r="I100" i="2"/>
  <c r="E106" i="2"/>
  <c r="J31" i="2" s="1"/>
  <c r="G86" i="2"/>
  <c r="H86" i="2" s="1"/>
  <c r="E86" i="1"/>
  <c r="F86" i="1" s="1"/>
  <c r="G86" i="1" s="1"/>
  <c r="D146" i="1"/>
  <c r="J37" i="2" l="1"/>
  <c r="J33" i="2"/>
  <c r="I31" i="1"/>
  <c r="I33" i="1" s="1"/>
  <c r="I37" i="1" l="1"/>
</calcChain>
</file>

<file path=xl/sharedStrings.xml><?xml version="1.0" encoding="utf-8"?>
<sst xmlns="http://schemas.openxmlformats.org/spreadsheetml/2006/main" count="282" uniqueCount="92">
  <si>
    <t>Litro(s)</t>
  </si>
  <si>
    <t>TOTAL GERAL EM M²</t>
  </si>
  <si>
    <t>AMBIENTE</t>
  </si>
  <si>
    <t>M²</t>
  </si>
  <si>
    <t>ALTURA/PROF</t>
  </si>
  <si>
    <t xml:space="preserve">LARGURA </t>
  </si>
  <si>
    <t xml:space="preserve">QUANTIDADE </t>
  </si>
  <si>
    <t>COR</t>
  </si>
  <si>
    <t>ARMÁRIO/MÓDULO</t>
  </si>
  <si>
    <t>Dia(s)</t>
  </si>
  <si>
    <t>HORAS/TOTAIS</t>
  </si>
  <si>
    <t>Horas de Pintura</t>
  </si>
  <si>
    <t>VALOR VARIÁVEL</t>
  </si>
  <si>
    <t>VALOR/HORA</t>
  </si>
  <si>
    <t>VALOR DIÁRIA</t>
  </si>
  <si>
    <t>HORA FIXO PADRÃO</t>
  </si>
  <si>
    <t>RELACIONAMENTO COM O CLIENTE</t>
  </si>
  <si>
    <t>Atenciosamente,</t>
  </si>
  <si>
    <t>Aguardamos confirmação para então darmos início à execução destas atividades.</t>
  </si>
  <si>
    <t>A validade do orçamento é de sete (7) dias.</t>
  </si>
  <si>
    <t>Para casos de remoção e transferência dos móveis não está incluso neste orçamento o material para embalagem e transporte.</t>
  </si>
  <si>
    <t>Não nos responsabilizamos por qualquer diferença na tonalidade das peças novas com as peças existentes, devido ao lote de fabricação.</t>
  </si>
  <si>
    <t>pois os mesmos podem sofrer avarias na desmontagem.</t>
  </si>
  <si>
    <t>Para casos de desmontagem é passível orçamento futuro de guarnições inferiores, superiores e arremates laterais para acabamento,</t>
  </si>
  <si>
    <t>A Ornare não executa desmontagem de móveis não fornecidos por ela.</t>
  </si>
  <si>
    <t>Não está incluso neste orçamento despesas de Montadores para vendas fora de São Paulo, caso seja necessário, incluir.</t>
  </si>
  <si>
    <t>TOTAL GERAL</t>
  </si>
  <si>
    <t>Total Geral:</t>
  </si>
  <si>
    <t>Valor/hors</t>
  </si>
  <si>
    <t>DESLOCAMENTO</t>
  </si>
  <si>
    <t>Total Serviço (s):</t>
  </si>
  <si>
    <t>SERV. DE MÃO DE OBRA REPINTURA IN LOCO</t>
  </si>
  <si>
    <t>VALOR</t>
  </si>
  <si>
    <t>Serviços</t>
  </si>
  <si>
    <t xml:space="preserve">FRETE </t>
  </si>
  <si>
    <t>VALOR TOTAL</t>
  </si>
  <si>
    <t>DESCRIÇÃO DO MATERIAL</t>
  </si>
  <si>
    <t>QTDE</t>
  </si>
  <si>
    <t>Conforme a solicitação, abaixo informamos nossas condições comerciais para o fornecimento dos materiais e mão de obra requeridos:</t>
  </si>
  <si>
    <t>OCTAVIO JARRA</t>
  </si>
  <si>
    <t>Auditor Técnico.</t>
  </si>
  <si>
    <t xml:space="preserve">Técnico Resp. Pela Ocorrência: </t>
  </si>
  <si>
    <t xml:space="preserve">Ref.: </t>
  </si>
  <si>
    <t>ENDEREÇO NÃO DIVULGADO</t>
  </si>
  <si>
    <t>QUALIDADE</t>
  </si>
  <si>
    <t>A(o) Sr(a).</t>
  </si>
  <si>
    <t>Pedido:</t>
  </si>
  <si>
    <t>Data:</t>
  </si>
  <si>
    <t>São Paulo</t>
  </si>
  <si>
    <t>Cidade:</t>
  </si>
  <si>
    <t xml:space="preserve">Solicitação de Orçamento de Peças: </t>
  </si>
  <si>
    <t>PAINEL WALL</t>
  </si>
  <si>
    <t>FOS.PNOF97</t>
  </si>
  <si>
    <t>PAINEL DE ACAB</t>
  </si>
  <si>
    <t>FIANCO BOOKSHELVS</t>
  </si>
  <si>
    <t>P_ChapEu Estante #35 H00 (Pint/Mad).</t>
  </si>
  <si>
    <t>'P_Fundo Unico Estante H00 (Pint/Mad).</t>
  </si>
  <si>
    <t>'P_Base Estante #35 H00 (Pint/Mad).</t>
  </si>
  <si>
    <t>'P_Prateleira Estante Bookshelves</t>
  </si>
  <si>
    <t>M.A INTERIOR DESIGNER</t>
  </si>
  <si>
    <t>MARCELO BORGES E ARTHUR ATHAYDE | MA INTERIOR DESIGN</t>
  </si>
  <si>
    <t>CAIO BRUM E JONATHAS  BRITO SILVA</t>
  </si>
  <si>
    <t>FOS PNOFA7</t>
  </si>
  <si>
    <t>FIANCO COLUNA</t>
  </si>
  <si>
    <t>FIANCO ESTANTE</t>
  </si>
  <si>
    <t>CAIO BRUM &amp; JONATHAS  BRITO SILVA</t>
  </si>
  <si>
    <t>ROBERTO BORJA</t>
  </si>
  <si>
    <t>Solicitação de Orçamento de Peças: FABRICA</t>
  </si>
  <si>
    <t>CONSUMO DE TINTA (ML)</t>
  </si>
  <si>
    <t>CONSUMO DE CATALISADOR</t>
  </si>
  <si>
    <t>CONSUMO DE DILUENTE</t>
  </si>
  <si>
    <t>CONSUMO DE DESLIZANTE</t>
  </si>
  <si>
    <t>EXTRATIFICAÇÃO MISTURA</t>
  </si>
  <si>
    <t>APLICAÇÃO</t>
  </si>
  <si>
    <t>Litros</t>
  </si>
  <si>
    <t>X2</t>
  </si>
  <si>
    <t xml:space="preserve">TINTA = </t>
  </si>
  <si>
    <t xml:space="preserve">CATALISADOR = </t>
  </si>
  <si>
    <t xml:space="preserve">DILUENTE = </t>
  </si>
  <si>
    <t xml:space="preserve">DESLIZANTE = </t>
  </si>
  <si>
    <t>PRATELEIRA</t>
  </si>
  <si>
    <t>FIANCO</t>
  </si>
  <si>
    <t>PUXADOR</t>
  </si>
  <si>
    <t>PNOFA0</t>
  </si>
  <si>
    <t>PNOFC1</t>
  </si>
  <si>
    <t>PNOFA6</t>
  </si>
  <si>
    <t>PNOFB0</t>
  </si>
  <si>
    <t>PNOFA7</t>
  </si>
  <si>
    <t xml:space="preserve">QUANTIDADE DE PEÇAS </t>
  </si>
  <si>
    <t>QUANTIDADE DE LADOS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</si>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</sst>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R$&quot;\ #,##0.00"/>
    <numFmt numFmtId="165" formatCode="0.0"/>
    <numFmt numFmtId="166" formatCode="[h]:mm:ss;@"/>
    <numFmt numFmtId="167" formatCode="[$-F400]h:mm:ss\ AM/PM"/>
    <numFmt numFmtId="168" formatCode="\ #,##0.000;\-\ #,##0.000"/>
    <numFmt numFmtId="169" formatCode="dd/mmmm/yyyy"/>
    <numFmt numFmtId="170" formatCode="0.000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8"/>
      <color theme="0"/>
      <name val="Arial"/>
      <family val="2"/>
    </font>
    <font>
      <sz val="10"/>
      <color theme="1"/>
      <name val="Tahoma"/>
      <family val="2"/>
    </font>
    <font>
      <sz val="10"/>
      <color rgb="FF000000"/>
      <name val="Arial"/>
      <family val="2"/>
    </font>
    <font>
      <b/>
      <sz val="9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ptos Narrow"/>
      <family val="2"/>
      <scheme val="minor"/>
    </font>
    <font>
      <b/>
      <sz val="16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6" fontId="5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66" fontId="3" fillId="0" borderId="0" xfId="0" applyNumberFormat="1" applyFont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8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4" fontId="2" fillId="0" borderId="0" xfId="0" applyNumberFormat="1" applyFont="1" applyAlignment="1" applyProtection="1">
      <alignment vertical="center"/>
      <protection locked="0"/>
    </xf>
    <xf numFmtId="49" fontId="15" fillId="0" borderId="0" xfId="0" applyNumberFormat="1" applyFont="1" applyAlignment="1">
      <alignment vertical="center"/>
    </xf>
    <xf numFmtId="164" fontId="0" fillId="0" borderId="0" xfId="0" applyNumberForma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16" fillId="3" borderId="0" xfId="0" applyNumberFormat="1" applyFont="1" applyFill="1" applyAlignment="1">
      <alignment horizontal="right" vertical="top" wrapText="1"/>
    </xf>
    <xf numFmtId="168" fontId="16" fillId="3" borderId="0" xfId="0" applyNumberFormat="1" applyFont="1" applyFill="1" applyAlignment="1">
      <alignment horizontal="right" vertical="top" wrapText="1"/>
    </xf>
    <xf numFmtId="0" fontId="16" fillId="4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 vertical="top"/>
    </xf>
    <xf numFmtId="2" fontId="16" fillId="4" borderId="0" xfId="0" applyNumberFormat="1" applyFont="1" applyFill="1" applyAlignment="1">
      <alignment horizontal="left" vertical="top" wrapText="1"/>
    </xf>
    <xf numFmtId="167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49" fontId="15" fillId="0" borderId="0" xfId="0" applyNumberFormat="1" applyFont="1"/>
    <xf numFmtId="49" fontId="3" fillId="0" borderId="0" xfId="0" applyNumberFormat="1" applyFont="1" applyAlignment="1" applyProtection="1">
      <alignment horizontal="center" vertical="center"/>
      <protection locked="0"/>
    </xf>
    <xf numFmtId="164" fontId="1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169" fontId="0" fillId="0" borderId="0" xfId="0" applyNumberFormat="1" applyAlignment="1">
      <alignment horizontal="lef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5" fontId="8" fillId="0" borderId="1" xfId="0" applyNumberFormat="1" applyFont="1" applyBorder="1" applyAlignment="1" applyProtection="1">
      <alignment horizontal="center"/>
      <protection locked="0"/>
    </xf>
    <xf numFmtId="0" fontId="19" fillId="5" borderId="7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2" fontId="3" fillId="0" borderId="0" xfId="0" applyNumberFormat="1" applyFont="1" applyAlignment="1">
      <alignment vertical="center"/>
    </xf>
    <xf numFmtId="170" fontId="3" fillId="0" borderId="1" xfId="0" applyNumberFormat="1" applyFont="1" applyBorder="1" applyAlignment="1" applyProtection="1">
      <alignment horizontal="center"/>
      <protection locked="0"/>
    </xf>
    <xf numFmtId="170" fontId="8" fillId="0" borderId="1" xfId="0" applyNumberFormat="1" applyFont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69" fontId="9" fillId="0" borderId="0" xfId="0" applyNumberFormat="1" applyFont="1" applyAlignment="1">
      <alignment horizontal="left" vertical="center"/>
    </xf>
    <xf numFmtId="169" fontId="0" fillId="0" borderId="0" xfId="0" applyNumberFormat="1" applyAlignment="1">
      <alignment horizontal="lef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C281-FE38-48BD-A39D-D54FABA0C1B0}">
  <sheetPr>
    <pageSetUpPr fitToPage="1"/>
  </sheetPr>
  <dimension ref="A1:AB111"/>
  <sheetViews>
    <sheetView showGridLines="0" tabSelected="1" topLeftCell="A86" zoomScaleNormal="100" zoomScalePageLayoutView="110" workbookViewId="0">
      <selection activeCell="E108" sqref="E108"/>
    </sheetView>
  </sheetViews>
  <sheetFormatPr defaultColWidth="9.109375" defaultRowHeight="11.4" x14ac:dyDescent="0.3"/>
  <cols>
    <col min="1" max="1" width="8.6640625" style="4" customWidth="1"/>
    <col min="2" max="2" width="31.88671875" style="3" customWidth="1"/>
    <col min="3" max="3" width="15.21875" style="1" customWidth="1"/>
    <col min="4" max="4" width="21.33203125" style="1" bestFit="1" customWidth="1"/>
    <col min="5" max="5" width="21.6640625" style="1" bestFit="1" customWidth="1"/>
    <col min="6" max="6" width="15.88671875" style="1" bestFit="1" customWidth="1"/>
    <col min="7" max="7" width="16.33203125" style="1" bestFit="1" customWidth="1"/>
    <col min="8" max="8" width="23.21875" style="1" bestFit="1" customWidth="1"/>
    <col min="9" max="9" width="22.33203125" style="1" customWidth="1"/>
    <col min="10" max="10" width="25.5546875" style="2" customWidth="1"/>
    <col min="11" max="11" width="26.21875" style="1" customWidth="1"/>
    <col min="12" max="12" width="23.77734375" style="1" customWidth="1"/>
    <col min="13" max="20" width="9.109375" style="1"/>
    <col min="21" max="22" width="9.109375" style="1" customWidth="1"/>
    <col min="23" max="23" width="9.109375" style="1"/>
    <col min="24" max="24" width="24.44140625" style="1" bestFit="1" customWidth="1"/>
    <col min="25" max="25" width="12.109375" style="1" bestFit="1" customWidth="1"/>
    <col min="26" max="26" width="9.109375" style="1" customWidth="1"/>
    <col min="27" max="16384" width="9.109375" style="1"/>
  </cols>
  <sheetData>
    <row r="1" spans="1:28" ht="14.4" x14ac:dyDescent="0.3">
      <c r="A1" s="44" t="s">
        <v>49</v>
      </c>
      <c r="B1" s="120" t="s">
        <v>48</v>
      </c>
      <c r="C1" s="121"/>
      <c r="D1" s="87"/>
      <c r="E1" s="44"/>
      <c r="F1" s="44"/>
      <c r="G1" s="44"/>
      <c r="H1" s="44"/>
      <c r="I1" s="44"/>
      <c r="J1" s="44"/>
    </row>
    <row r="2" spans="1:28" ht="15" thickBot="1" x14ac:dyDescent="0.35">
      <c r="A2" s="44" t="s">
        <v>47</v>
      </c>
      <c r="B2" s="122">
        <f ca="1">TODAY()</f>
        <v>45967</v>
      </c>
      <c r="C2" s="123"/>
      <c r="D2" s="88"/>
      <c r="E2" s="44"/>
      <c r="F2" s="44"/>
      <c r="G2" s="44"/>
      <c r="H2" s="44"/>
      <c r="I2" s="44"/>
      <c r="J2" s="44"/>
    </row>
    <row r="3" spans="1:28" ht="15" thickBot="1" x14ac:dyDescent="0.35">
      <c r="A3" s="47" t="s">
        <v>46</v>
      </c>
      <c r="B3" s="84"/>
      <c r="X3" s="93" t="s">
        <v>72</v>
      </c>
      <c r="Y3" s="93" t="s">
        <v>73</v>
      </c>
      <c r="Z3" s="93" t="s">
        <v>74</v>
      </c>
      <c r="AA3" s="93" t="s">
        <v>75</v>
      </c>
      <c r="AB3" s="93" t="s">
        <v>74</v>
      </c>
    </row>
    <row r="4" spans="1:28" ht="39.6" customHeight="1" x14ac:dyDescent="0.3">
      <c r="A4" s="83" t="s">
        <v>45</v>
      </c>
      <c r="B4" s="124" t="s">
        <v>66</v>
      </c>
      <c r="C4" s="124"/>
      <c r="D4" s="89"/>
      <c r="E4" s="74"/>
      <c r="F4" s="74"/>
      <c r="G4" s="74"/>
      <c r="H4" s="74"/>
      <c r="I4" s="82" t="s">
        <v>44</v>
      </c>
      <c r="J4" s="74"/>
      <c r="X4" s="94" t="s">
        <v>76</v>
      </c>
      <c r="Y4" s="95">
        <v>265.005</v>
      </c>
      <c r="Z4" s="96">
        <v>0.26500000000000001</v>
      </c>
      <c r="AA4" s="96">
        <v>530.01</v>
      </c>
      <c r="AB4" s="97">
        <v>0.53</v>
      </c>
    </row>
    <row r="5" spans="1:28" ht="21" x14ac:dyDescent="0.3">
      <c r="A5" s="125" t="s">
        <v>43</v>
      </c>
      <c r="B5" s="125"/>
      <c r="C5" s="125"/>
      <c r="D5" s="125"/>
      <c r="E5" s="125"/>
      <c r="F5" s="125"/>
      <c r="G5" s="125"/>
      <c r="H5" s="125"/>
      <c r="I5" s="125"/>
      <c r="J5" s="125"/>
      <c r="X5" s="98" t="s">
        <v>77</v>
      </c>
      <c r="Y5" s="99">
        <v>79.5</v>
      </c>
      <c r="Z5" s="100">
        <v>0.08</v>
      </c>
      <c r="AA5" s="100">
        <v>159</v>
      </c>
      <c r="AB5" s="101">
        <v>0.16</v>
      </c>
    </row>
    <row r="6" spans="1:28" ht="21" x14ac:dyDescent="0.3">
      <c r="A6" s="80" t="s">
        <v>42</v>
      </c>
      <c r="B6" s="81"/>
      <c r="C6" s="41"/>
      <c r="D6" s="41"/>
      <c r="E6" s="41"/>
      <c r="F6" s="41"/>
      <c r="G6" s="41"/>
      <c r="H6" s="41"/>
      <c r="I6" s="41"/>
      <c r="J6" s="41"/>
      <c r="X6" s="98" t="s">
        <v>78</v>
      </c>
      <c r="Y6" s="99">
        <v>79.5</v>
      </c>
      <c r="Z6" s="100">
        <v>0.08</v>
      </c>
      <c r="AA6" s="100">
        <v>159</v>
      </c>
      <c r="AB6" s="101">
        <v>0.16</v>
      </c>
    </row>
    <row r="7" spans="1:28" ht="21.6" thickBot="1" x14ac:dyDescent="0.35">
      <c r="A7" s="43"/>
      <c r="B7" s="44"/>
      <c r="X7" s="102" t="s">
        <v>79</v>
      </c>
      <c r="Y7" s="103">
        <v>2.65</v>
      </c>
      <c r="Z7" s="104">
        <f>Y7/100</f>
        <v>2.6499999999999999E-2</v>
      </c>
      <c r="AA7" s="104">
        <v>5.3</v>
      </c>
      <c r="AB7" s="105">
        <v>0.01</v>
      </c>
    </row>
    <row r="8" spans="1:28" ht="13.2" x14ac:dyDescent="0.3">
      <c r="A8" s="126" t="s">
        <v>67</v>
      </c>
      <c r="B8" s="126"/>
      <c r="C8" s="126"/>
      <c r="D8" s="126"/>
      <c r="E8" s="126"/>
      <c r="F8" s="126"/>
      <c r="G8" s="126"/>
      <c r="H8" s="126"/>
      <c r="I8" s="126"/>
      <c r="J8" s="126"/>
    </row>
    <row r="9" spans="1:28" ht="13.2" x14ac:dyDescent="0.3">
      <c r="A9" s="43"/>
      <c r="B9" s="44"/>
    </row>
    <row r="10" spans="1:28" ht="14.4" x14ac:dyDescent="0.3">
      <c r="A10" s="116" t="s">
        <v>41</v>
      </c>
      <c r="B10" s="117"/>
      <c r="C10" s="117"/>
      <c r="D10" s="86"/>
      <c r="E10" s="118" t="s">
        <v>65</v>
      </c>
      <c r="F10" s="119"/>
      <c r="G10" s="119"/>
      <c r="H10" s="119"/>
      <c r="I10" s="119"/>
      <c r="J10" s="119"/>
    </row>
    <row r="11" spans="1:28" ht="14.4" x14ac:dyDescent="0.3">
      <c r="A11" s="116" t="s">
        <v>40</v>
      </c>
      <c r="B11" s="117"/>
      <c r="C11" s="117"/>
      <c r="D11" s="86"/>
      <c r="E11" s="80" t="s">
        <v>39</v>
      </c>
    </row>
    <row r="12" spans="1:28" ht="27" customHeight="1" x14ac:dyDescent="0.3">
      <c r="A12" s="128" t="s">
        <v>38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4" spans="1:28" ht="18" customHeight="1" x14ac:dyDescent="0.3">
      <c r="A14" s="79" t="s">
        <v>37</v>
      </c>
      <c r="B14" s="129" t="s">
        <v>36</v>
      </c>
      <c r="C14" s="129"/>
      <c r="D14" s="129"/>
      <c r="E14" s="129"/>
      <c r="F14" s="129"/>
      <c r="G14" s="129"/>
      <c r="H14" s="129"/>
      <c r="I14" s="78"/>
      <c r="J14" s="77" t="s">
        <v>35</v>
      </c>
    </row>
    <row r="15" spans="1:28" ht="14.4" x14ac:dyDescent="0.25">
      <c r="A15" s="76"/>
      <c r="B15" s="75"/>
      <c r="C15" s="74"/>
      <c r="D15" s="74"/>
      <c r="E15" s="74"/>
      <c r="F15" s="74"/>
      <c r="G15" s="74"/>
      <c r="H15" s="74"/>
      <c r="I15" s="74"/>
      <c r="J15" s="19"/>
    </row>
    <row r="16" spans="1:28" ht="14.4" x14ac:dyDescent="0.3">
      <c r="A16" s="73"/>
      <c r="B16" s="71"/>
      <c r="C16" s="69"/>
      <c r="D16" s="69"/>
      <c r="E16" s="70"/>
      <c r="F16" s="69"/>
      <c r="G16" s="65"/>
      <c r="H16" s="65"/>
      <c r="I16" s="68"/>
      <c r="J16" s="66"/>
    </row>
    <row r="17" spans="1:10" ht="14.4" x14ac:dyDescent="0.3">
      <c r="A17" s="67"/>
      <c r="B17" s="71"/>
      <c r="C17" s="71"/>
      <c r="D17" s="71"/>
      <c r="E17" s="70"/>
      <c r="F17" s="69"/>
      <c r="G17" s="65"/>
      <c r="H17" s="65"/>
      <c r="I17" s="68"/>
      <c r="J17" s="66"/>
    </row>
    <row r="18" spans="1:10" ht="14.4" x14ac:dyDescent="0.3">
      <c r="A18" s="67"/>
      <c r="B18" s="71"/>
      <c r="C18" s="71"/>
      <c r="D18" s="71"/>
      <c r="E18" s="70"/>
      <c r="F18" s="69"/>
      <c r="G18" s="65"/>
      <c r="H18" s="65"/>
      <c r="I18" s="68"/>
      <c r="J18" s="66"/>
    </row>
    <row r="19" spans="1:10" ht="14.4" x14ac:dyDescent="0.3">
      <c r="A19" s="67"/>
      <c r="B19" s="71"/>
      <c r="C19" s="71"/>
      <c r="D19" s="71"/>
      <c r="E19" s="72"/>
      <c r="F19" s="69"/>
      <c r="G19" s="65"/>
      <c r="H19" s="65"/>
      <c r="I19" s="68"/>
      <c r="J19" s="66"/>
    </row>
    <row r="20" spans="1:10" ht="14.4" x14ac:dyDescent="0.3">
      <c r="A20" s="67"/>
      <c r="B20" s="71"/>
      <c r="C20" s="71"/>
      <c r="D20" s="71"/>
      <c r="E20" s="70"/>
      <c r="F20" s="69"/>
      <c r="G20" s="65"/>
      <c r="H20" s="65"/>
      <c r="I20" s="68"/>
      <c r="J20" s="66"/>
    </row>
    <row r="21" spans="1:10" ht="14.4" x14ac:dyDescent="0.3">
      <c r="A21" s="67"/>
      <c r="B21" s="71"/>
      <c r="C21" s="71"/>
      <c r="D21" s="71"/>
      <c r="E21" s="70"/>
      <c r="F21" s="69"/>
      <c r="G21" s="65"/>
      <c r="H21" s="65"/>
      <c r="I21" s="68"/>
      <c r="J21" s="66"/>
    </row>
    <row r="22" spans="1:10" ht="13.2" customHeight="1" x14ac:dyDescent="0.3">
      <c r="A22" s="67"/>
      <c r="B22" s="65"/>
      <c r="C22" s="65"/>
      <c r="D22" s="65"/>
      <c r="E22" s="65"/>
      <c r="F22" s="65"/>
      <c r="G22" s="65"/>
      <c r="H22" s="65"/>
      <c r="I22" s="66"/>
      <c r="J22" s="66"/>
    </row>
    <row r="23" spans="1:10" ht="13.2" customHeight="1" x14ac:dyDescent="0.3">
      <c r="A23" s="67"/>
      <c r="B23" s="65"/>
      <c r="C23" s="65"/>
      <c r="D23" s="65"/>
      <c r="E23" s="65"/>
      <c r="F23" s="65"/>
      <c r="G23" s="65"/>
      <c r="H23" s="65"/>
      <c r="I23" s="66"/>
      <c r="J23" s="66"/>
    </row>
    <row r="24" spans="1:10" ht="14.4" x14ac:dyDescent="0.3">
      <c r="A24" s="67"/>
      <c r="B24" s="65"/>
      <c r="C24" s="65"/>
      <c r="D24" s="65"/>
      <c r="E24" s="65"/>
      <c r="F24" s="65"/>
      <c r="G24" s="65"/>
      <c r="H24" s="65"/>
      <c r="I24" s="66"/>
      <c r="J24" s="66"/>
    </row>
    <row r="25" spans="1:10" ht="13.2" x14ac:dyDescent="0.3">
      <c r="I25" s="48"/>
      <c r="J25" s="42"/>
    </row>
    <row r="26" spans="1:10" ht="13.2" x14ac:dyDescent="0.3">
      <c r="I26" s="48"/>
      <c r="J26" s="42"/>
    </row>
    <row r="27" spans="1:10" ht="13.2" x14ac:dyDescent="0.3">
      <c r="I27" s="48"/>
      <c r="J27" s="42"/>
    </row>
    <row r="28" spans="1:10" ht="14.4" x14ac:dyDescent="0.3">
      <c r="A28" s="54" t="s">
        <v>34</v>
      </c>
      <c r="B28" s="65"/>
      <c r="C28" s="65"/>
      <c r="D28" s="65"/>
      <c r="E28" s="65"/>
      <c r="F28" s="65"/>
      <c r="G28" s="65"/>
      <c r="H28" s="65"/>
      <c r="I28" s="64">
        <v>798</v>
      </c>
      <c r="J28" s="42"/>
    </row>
    <row r="29" spans="1:10" ht="14.4" customHeight="1" x14ac:dyDescent="0.3">
      <c r="E29" s="51"/>
      <c r="F29" s="63"/>
      <c r="I29" s="62"/>
      <c r="J29" s="61">
        <f>J25-F29</f>
        <v>0</v>
      </c>
    </row>
    <row r="30" spans="1:10" ht="13.2" x14ac:dyDescent="0.3">
      <c r="A30" s="60" t="s">
        <v>33</v>
      </c>
      <c r="E30" s="5" t="s">
        <v>32</v>
      </c>
      <c r="F30" s="7" t="s">
        <v>3</v>
      </c>
      <c r="I30" s="59"/>
      <c r="J30" s="58"/>
    </row>
    <row r="31" spans="1:10" ht="13.2" x14ac:dyDescent="0.3">
      <c r="A31" s="130" t="s">
        <v>31</v>
      </c>
      <c r="B31" s="130"/>
      <c r="C31" s="130"/>
      <c r="D31" s="130"/>
      <c r="E31" s="130"/>
      <c r="F31" s="57">
        <f>H100</f>
        <v>10.129246</v>
      </c>
      <c r="I31" s="48" t="s">
        <v>30</v>
      </c>
      <c r="J31" s="56">
        <f>(G34*24)*F86+E86+E106</f>
        <v>3892.6858150899998</v>
      </c>
    </row>
    <row r="32" spans="1:10" x14ac:dyDescent="0.3">
      <c r="A32" s="55" t="s">
        <v>29</v>
      </c>
      <c r="B32" s="32"/>
      <c r="C32" s="32">
        <v>0</v>
      </c>
      <c r="D32" s="32"/>
      <c r="E32" s="55"/>
      <c r="F32" s="54"/>
      <c r="H32" s="53"/>
      <c r="I32" s="52"/>
      <c r="J32" s="19"/>
    </row>
    <row r="33" spans="1:10" ht="13.2" x14ac:dyDescent="0.3">
      <c r="E33" s="51"/>
      <c r="F33" s="51"/>
      <c r="G33" s="5" t="s">
        <v>28</v>
      </c>
      <c r="I33" s="50" t="s">
        <v>27</v>
      </c>
      <c r="J33" s="49">
        <f>SUM(J31,J32,J25)</f>
        <v>3892.6858150899998</v>
      </c>
    </row>
    <row r="34" spans="1:10" ht="13.2" x14ac:dyDescent="0.3">
      <c r="G34" s="5">
        <f>37.5</f>
        <v>37.5</v>
      </c>
      <c r="I34" s="48"/>
      <c r="J34" s="42"/>
    </row>
    <row r="35" spans="1:10" ht="13.2" x14ac:dyDescent="0.3">
      <c r="A35" s="131"/>
      <c r="B35" s="131"/>
      <c r="C35" s="131"/>
      <c r="D35" s="131"/>
      <c r="E35" s="131"/>
      <c r="F35" s="131"/>
      <c r="G35" s="131"/>
      <c r="H35" s="131"/>
      <c r="I35" s="131"/>
    </row>
    <row r="37" spans="1:10" ht="15.6" x14ac:dyDescent="0.3">
      <c r="A37" s="46" t="s">
        <v>26</v>
      </c>
      <c r="J37" s="45">
        <f>J31</f>
        <v>3892.6858150899998</v>
      </c>
    </row>
    <row r="38" spans="1:10" ht="24.75" customHeight="1" x14ac:dyDescent="0.3">
      <c r="A38" s="132" t="s">
        <v>25</v>
      </c>
      <c r="B38" s="132"/>
      <c r="C38" s="132"/>
      <c r="D38" s="132"/>
      <c r="E38" s="132"/>
      <c r="F38" s="132"/>
      <c r="G38" s="132"/>
      <c r="H38" s="132"/>
      <c r="I38" s="132"/>
      <c r="J38" s="132"/>
    </row>
    <row r="39" spans="1:10" ht="24.6" customHeight="1" x14ac:dyDescent="0.3">
      <c r="A39" s="133" t="s">
        <v>24</v>
      </c>
      <c r="B39" s="133"/>
      <c r="C39" s="133"/>
      <c r="D39" s="133"/>
      <c r="E39" s="133"/>
      <c r="F39" s="133"/>
      <c r="G39" s="133"/>
      <c r="H39" s="133"/>
      <c r="I39" s="133"/>
      <c r="J39" s="133"/>
    </row>
    <row r="40" spans="1:10" ht="24.6" customHeight="1" x14ac:dyDescent="0.3">
      <c r="A40" s="4" t="s">
        <v>23</v>
      </c>
    </row>
    <row r="41" spans="1:10" ht="24.6" customHeight="1" x14ac:dyDescent="0.3">
      <c r="A41" s="4" t="s">
        <v>22</v>
      </c>
    </row>
    <row r="42" spans="1:10" ht="24" customHeight="1" x14ac:dyDescent="0.3">
      <c r="A42" s="132" t="s">
        <v>21</v>
      </c>
      <c r="B42" s="132"/>
      <c r="C42" s="132"/>
      <c r="D42" s="132"/>
      <c r="E42" s="132"/>
      <c r="F42" s="132"/>
      <c r="G42" s="132"/>
      <c r="H42" s="132"/>
      <c r="I42" s="132"/>
      <c r="J42" s="132"/>
    </row>
    <row r="43" spans="1:10" ht="24.75" customHeight="1" x14ac:dyDescent="0.3">
      <c r="A43" s="132" t="s">
        <v>20</v>
      </c>
      <c r="B43" s="132"/>
      <c r="C43" s="132"/>
      <c r="D43" s="132"/>
      <c r="E43" s="132"/>
      <c r="F43" s="132"/>
      <c r="G43" s="132"/>
      <c r="H43" s="132"/>
      <c r="I43" s="132"/>
      <c r="J43" s="132"/>
    </row>
    <row r="44" spans="1:10" x14ac:dyDescent="0.3">
      <c r="A44" s="133" t="s">
        <v>19</v>
      </c>
      <c r="B44" s="133"/>
      <c r="C44" s="133"/>
      <c r="D44" s="133"/>
      <c r="E44" s="133"/>
      <c r="F44" s="133"/>
      <c r="G44" s="133"/>
      <c r="H44" s="133"/>
      <c r="I44" s="133"/>
      <c r="J44" s="133"/>
    </row>
    <row r="45" spans="1:10" ht="13.2" x14ac:dyDescent="0.3">
      <c r="A45" s="43"/>
      <c r="B45" s="44"/>
      <c r="C45" s="41"/>
      <c r="D45" s="41"/>
      <c r="E45" s="41"/>
      <c r="F45" s="41"/>
      <c r="G45" s="41"/>
      <c r="H45" s="41"/>
      <c r="I45" s="41"/>
      <c r="J45" s="42"/>
    </row>
    <row r="46" spans="1:10" ht="13.2" x14ac:dyDescent="0.3">
      <c r="A46" s="127" t="s">
        <v>18</v>
      </c>
      <c r="B46" s="127"/>
      <c r="C46" s="127"/>
      <c r="D46" s="127"/>
      <c r="E46" s="127"/>
      <c r="F46" s="127"/>
      <c r="G46" s="127"/>
      <c r="H46" s="127"/>
      <c r="I46" s="127"/>
      <c r="J46" s="127"/>
    </row>
    <row r="47" spans="1:10" ht="13.2" x14ac:dyDescent="0.3">
      <c r="A47" s="43"/>
      <c r="B47" s="44"/>
      <c r="C47" s="41"/>
      <c r="D47" s="41"/>
      <c r="E47" s="41"/>
      <c r="F47" s="41"/>
      <c r="G47" s="41"/>
      <c r="H47" s="41"/>
      <c r="I47" s="41"/>
      <c r="J47" s="42"/>
    </row>
    <row r="48" spans="1:10" ht="14.4" x14ac:dyDescent="0.3">
      <c r="A48" s="127" t="s">
        <v>17</v>
      </c>
      <c r="B48" s="117"/>
      <c r="C48" s="41"/>
      <c r="D48" s="41"/>
      <c r="E48" s="41"/>
      <c r="F48" s="41"/>
      <c r="G48" s="41"/>
      <c r="H48" s="41"/>
      <c r="I48" s="41"/>
      <c r="J48" s="42"/>
    </row>
    <row r="49" spans="1:14" x14ac:dyDescent="0.3">
      <c r="A49" s="40"/>
      <c r="B49" s="39"/>
      <c r="C49" s="38"/>
      <c r="D49" s="38"/>
      <c r="E49" s="38"/>
      <c r="F49" s="38"/>
      <c r="G49" s="38"/>
    </row>
    <row r="50" spans="1:14" ht="13.2" x14ac:dyDescent="0.3">
      <c r="A50" s="134" t="s">
        <v>16</v>
      </c>
      <c r="B50" s="134"/>
      <c r="C50" s="134"/>
      <c r="D50" s="134"/>
      <c r="E50" s="134"/>
      <c r="F50" s="134"/>
      <c r="G50" s="134"/>
      <c r="I50" s="41"/>
      <c r="J50" s="41"/>
      <c r="K50" s="41"/>
      <c r="L50" s="41"/>
      <c r="M50" s="41"/>
      <c r="N50" s="41"/>
    </row>
    <row r="52" spans="1:14" x14ac:dyDescent="0.3">
      <c r="A52" s="40"/>
      <c r="B52" s="39"/>
      <c r="C52" s="38"/>
      <c r="D52" s="38"/>
      <c r="E52" s="38"/>
      <c r="F52" s="38"/>
      <c r="G52" s="38"/>
    </row>
    <row r="53" spans="1:14" ht="13.2" x14ac:dyDescent="0.3">
      <c r="A53" s="135" t="str">
        <f>B4</f>
        <v>ROBERTO BORJA</v>
      </c>
      <c r="B53" s="135"/>
      <c r="C53" s="135"/>
      <c r="D53" s="135"/>
      <c r="E53" s="135"/>
      <c r="F53" s="135"/>
      <c r="G53" s="135"/>
      <c r="I53" s="37" t="str">
        <f>I4</f>
        <v>QUALIDADE</v>
      </c>
      <c r="J53" s="37"/>
      <c r="K53" s="37"/>
      <c r="L53" s="37"/>
      <c r="M53" s="37"/>
      <c r="N53" s="37"/>
    </row>
    <row r="77" spans="1:13" x14ac:dyDescent="0.3">
      <c r="A77" s="36"/>
    </row>
    <row r="80" spans="1:13" x14ac:dyDescent="0.3">
      <c r="M80" s="35"/>
    </row>
    <row r="82" spans="1:12" ht="14.4" customHeight="1" x14ac:dyDescent="0.3">
      <c r="A82" s="34">
        <v>1.0416666666666666E-2</v>
      </c>
      <c r="B82" s="33"/>
      <c r="C82" s="33"/>
      <c r="D82" s="33"/>
      <c r="E82" s="33"/>
      <c r="F82" s="33"/>
      <c r="G82" s="33"/>
      <c r="H82" s="32"/>
    </row>
    <row r="83" spans="1:12" ht="13.2" x14ac:dyDescent="0.3">
      <c r="B83" s="28" t="s">
        <v>15</v>
      </c>
      <c r="C83" s="26" t="s">
        <v>2</v>
      </c>
      <c r="D83" s="78"/>
    </row>
    <row r="84" spans="1:12" ht="13.2" x14ac:dyDescent="0.3">
      <c r="B84" s="31">
        <v>0.16666666666666666</v>
      </c>
      <c r="C84" s="30">
        <v>2</v>
      </c>
      <c r="D84" s="106"/>
      <c r="I84" s="29"/>
    </row>
    <row r="85" spans="1:12" ht="13.2" x14ac:dyDescent="0.3">
      <c r="B85" s="28" t="s">
        <v>14</v>
      </c>
      <c r="C85" s="27" t="s">
        <v>13</v>
      </c>
      <c r="D85" s="27"/>
      <c r="E85" s="26" t="s">
        <v>12</v>
      </c>
      <c r="F85" s="25" t="s">
        <v>11</v>
      </c>
      <c r="G85" s="24" t="s">
        <v>10</v>
      </c>
      <c r="H85" s="136" t="s">
        <v>9</v>
      </c>
      <c r="I85" s="136"/>
    </row>
    <row r="86" spans="1:12" ht="13.2" x14ac:dyDescent="0.3">
      <c r="B86" s="23">
        <v>2440</v>
      </c>
      <c r="C86" s="22">
        <f>B86/8</f>
        <v>305</v>
      </c>
      <c r="D86" s="22"/>
      <c r="E86" s="22">
        <f>(C86*24)*B84*C84</f>
        <v>2440</v>
      </c>
      <c r="F86" s="21">
        <f>F31*A82</f>
        <v>0.10551297916666666</v>
      </c>
      <c r="G86" s="20">
        <f>(C84*B84)+F86</f>
        <v>0.43884631249999995</v>
      </c>
      <c r="H86" s="137">
        <f>G86/"8:00"</f>
        <v>1.3165389374999998</v>
      </c>
      <c r="I86" s="137"/>
    </row>
    <row r="88" spans="1:12" x14ac:dyDescent="0.3">
      <c r="J88" s="19"/>
    </row>
    <row r="90" spans="1:12" ht="12" x14ac:dyDescent="0.25">
      <c r="B90" s="90" t="s">
        <v>8</v>
      </c>
      <c r="C90" s="90" t="s">
        <v>7</v>
      </c>
      <c r="D90" s="90" t="s">
        <v>89</v>
      </c>
      <c r="E90" s="90" t="s">
        <v>88</v>
      </c>
      <c r="F90" s="90" t="s">
        <v>90</v>
      </c>
      <c r="G90" s="91" t="s">
        <v>91</v>
      </c>
      <c r="H90" s="90" t="s">
        <v>3</v>
      </c>
      <c r="I90" s="107" t="s">
        <v>68</v>
      </c>
      <c r="J90" s="26" t="s">
        <v>69</v>
      </c>
      <c r="K90" s="26" t="s">
        <v>70</v>
      </c>
      <c r="L90" s="26" t="s">
        <v>71</v>
      </c>
    </row>
    <row r="91" spans="1:12" ht="12" x14ac:dyDescent="0.25">
      <c r="B91" s="111" t="s">
        <v>63</v>
      </c>
      <c r="C91" s="111" t="s">
        <v>62</v>
      </c>
      <c r="D91" s="111">
        <v>2</v>
      </c>
      <c r="E91" s="112">
        <v>5</v>
      </c>
      <c r="F91" s="111">
        <v>300</v>
      </c>
      <c r="G91" s="113">
        <v>560</v>
      </c>
      <c r="H91" s="109">
        <f>(F91*G91/1000000)*(E91*D91)</f>
        <v>1.6800000000000002</v>
      </c>
      <c r="I91" s="109">
        <f>($Z$4*H91)</f>
        <v>0.44520000000000004</v>
      </c>
      <c r="J91" s="109">
        <f>($Z$5*H91)</f>
        <v>0.13440000000000002</v>
      </c>
      <c r="K91" s="109">
        <f>($Z$6*H91)</f>
        <v>0.13440000000000002</v>
      </c>
      <c r="L91" s="109">
        <f>($Z$7*H91)</f>
        <v>4.4520000000000004E-2</v>
      </c>
    </row>
    <row r="92" spans="1:12" ht="12" x14ac:dyDescent="0.25">
      <c r="B92" s="111" t="s">
        <v>80</v>
      </c>
      <c r="C92" s="111" t="s">
        <v>83</v>
      </c>
      <c r="D92" s="111">
        <v>1</v>
      </c>
      <c r="E92" s="112">
        <v>5</v>
      </c>
      <c r="F92" s="111">
        <v>556</v>
      </c>
      <c r="G92" s="113">
        <v>1180</v>
      </c>
      <c r="H92" s="109">
        <f t="shared" ref="H92:H99" si="0">(F92*G92/1000000)*(E92*D92)</f>
        <v>3.2804000000000002</v>
      </c>
      <c r="I92" s="109">
        <f t="shared" ref="I92:I99" si="1">($Z$4*H92)</f>
        <v>0.86930600000000013</v>
      </c>
      <c r="J92" s="109">
        <f t="shared" ref="J92:J99" si="2">($Z$5*H92)</f>
        <v>0.262432</v>
      </c>
      <c r="K92" s="109">
        <f t="shared" ref="K92:K99" si="3">($Z$6*H92)</f>
        <v>0.262432</v>
      </c>
      <c r="L92" s="109">
        <f t="shared" ref="L92:L99" si="4">($Z$7*H92)</f>
        <v>8.6930599999999997E-2</v>
      </c>
    </row>
    <row r="93" spans="1:12" ht="12" x14ac:dyDescent="0.25">
      <c r="B93" s="111" t="s">
        <v>64</v>
      </c>
      <c r="C93" s="111" t="s">
        <v>62</v>
      </c>
      <c r="D93" s="111">
        <v>1</v>
      </c>
      <c r="E93" s="112">
        <v>4</v>
      </c>
      <c r="F93" s="111">
        <v>665</v>
      </c>
      <c r="G93" s="113">
        <v>460</v>
      </c>
      <c r="H93" s="109">
        <f t="shared" si="0"/>
        <v>1.2236</v>
      </c>
      <c r="I93" s="109">
        <f t="shared" si="1"/>
        <v>0.32425400000000004</v>
      </c>
      <c r="J93" s="109">
        <f t="shared" si="2"/>
        <v>9.7888000000000003E-2</v>
      </c>
      <c r="K93" s="109">
        <f t="shared" si="3"/>
        <v>9.7888000000000003E-2</v>
      </c>
      <c r="L93" s="109">
        <f t="shared" si="4"/>
        <v>3.24254E-2</v>
      </c>
    </row>
    <row r="94" spans="1:12" ht="12" x14ac:dyDescent="0.25">
      <c r="B94" s="111" t="s">
        <v>81</v>
      </c>
      <c r="C94" s="111" t="s">
        <v>84</v>
      </c>
      <c r="D94" s="111">
        <v>1</v>
      </c>
      <c r="E94" s="112">
        <v>3</v>
      </c>
      <c r="F94" s="111">
        <v>436</v>
      </c>
      <c r="G94" s="113">
        <v>566</v>
      </c>
      <c r="H94" s="109">
        <f t="shared" si="0"/>
        <v>0.74032799999999999</v>
      </c>
      <c r="I94" s="109">
        <f t="shared" si="1"/>
        <v>0.19618692000000001</v>
      </c>
      <c r="J94" s="109">
        <f t="shared" si="2"/>
        <v>5.9226239999999999E-2</v>
      </c>
      <c r="K94" s="109">
        <f t="shared" si="3"/>
        <v>5.9226239999999999E-2</v>
      </c>
      <c r="L94" s="109">
        <f t="shared" si="4"/>
        <v>1.9618692E-2</v>
      </c>
    </row>
    <row r="95" spans="1:12" ht="12" x14ac:dyDescent="0.25">
      <c r="B95" s="111" t="s">
        <v>82</v>
      </c>
      <c r="C95" s="111" t="s">
        <v>85</v>
      </c>
      <c r="D95" s="111">
        <v>1</v>
      </c>
      <c r="E95" s="112">
        <v>2</v>
      </c>
      <c r="F95" s="111">
        <v>565</v>
      </c>
      <c r="G95" s="113">
        <v>876</v>
      </c>
      <c r="H95" s="109">
        <f t="shared" si="0"/>
        <v>0.98987999999999998</v>
      </c>
      <c r="I95" s="109">
        <f t="shared" si="1"/>
        <v>0.2623182</v>
      </c>
      <c r="J95" s="109">
        <f t="shared" si="2"/>
        <v>7.9190399999999994E-2</v>
      </c>
      <c r="K95" s="109">
        <f t="shared" si="3"/>
        <v>7.9190399999999994E-2</v>
      </c>
      <c r="L95" s="109">
        <f t="shared" si="4"/>
        <v>2.6231819999999999E-2</v>
      </c>
    </row>
    <row r="96" spans="1:12" ht="12" x14ac:dyDescent="0.25">
      <c r="B96" s="111" t="s">
        <v>64</v>
      </c>
      <c r="C96" s="111" t="s">
        <v>86</v>
      </c>
      <c r="D96" s="111">
        <v>1</v>
      </c>
      <c r="E96" s="112">
        <v>1</v>
      </c>
      <c r="F96" s="111">
        <v>445</v>
      </c>
      <c r="G96" s="113">
        <v>998</v>
      </c>
      <c r="H96" s="109">
        <f t="shared" si="0"/>
        <v>0.44411</v>
      </c>
      <c r="I96" s="109">
        <f t="shared" si="1"/>
        <v>0.11768915000000001</v>
      </c>
      <c r="J96" s="109">
        <f t="shared" si="2"/>
        <v>3.5528799999999999E-2</v>
      </c>
      <c r="K96" s="109">
        <f t="shared" si="3"/>
        <v>3.5528799999999999E-2</v>
      </c>
      <c r="L96" s="109">
        <f t="shared" si="4"/>
        <v>1.1768915E-2</v>
      </c>
    </row>
    <row r="97" spans="2:12" ht="12" x14ac:dyDescent="0.25">
      <c r="B97" s="111" t="s">
        <v>64</v>
      </c>
      <c r="C97" s="111" t="s">
        <v>87</v>
      </c>
      <c r="D97" s="111">
        <v>1</v>
      </c>
      <c r="E97" s="112">
        <v>4</v>
      </c>
      <c r="F97" s="111">
        <v>337</v>
      </c>
      <c r="G97" s="113">
        <v>556</v>
      </c>
      <c r="H97" s="109">
        <f t="shared" si="0"/>
        <v>0.74948800000000004</v>
      </c>
      <c r="I97" s="109">
        <f t="shared" si="1"/>
        <v>0.19861432000000001</v>
      </c>
      <c r="J97" s="109">
        <f t="shared" si="2"/>
        <v>5.9959040000000005E-2</v>
      </c>
      <c r="K97" s="109">
        <f t="shared" si="3"/>
        <v>5.9959040000000005E-2</v>
      </c>
      <c r="L97" s="109">
        <f t="shared" si="4"/>
        <v>1.9861432000000002E-2</v>
      </c>
    </row>
    <row r="98" spans="2:12" ht="13.8" customHeight="1" x14ac:dyDescent="0.25">
      <c r="B98" s="111" t="s">
        <v>64</v>
      </c>
      <c r="C98" s="111" t="s">
        <v>62</v>
      </c>
      <c r="D98" s="111">
        <v>1</v>
      </c>
      <c r="E98" s="112">
        <v>2</v>
      </c>
      <c r="F98" s="111">
        <v>665</v>
      </c>
      <c r="G98" s="113">
        <v>437</v>
      </c>
      <c r="H98" s="109">
        <f t="shared" si="0"/>
        <v>0.58121</v>
      </c>
      <c r="I98" s="109">
        <f t="shared" si="1"/>
        <v>0.15402065000000001</v>
      </c>
      <c r="J98" s="109">
        <f t="shared" si="2"/>
        <v>4.6496799999999998E-2</v>
      </c>
      <c r="K98" s="109">
        <f t="shared" si="3"/>
        <v>4.6496799999999998E-2</v>
      </c>
      <c r="L98" s="109">
        <f t="shared" si="4"/>
        <v>1.5402065E-2</v>
      </c>
    </row>
    <row r="99" spans="2:12" ht="12" x14ac:dyDescent="0.25">
      <c r="B99" s="111" t="s">
        <v>64</v>
      </c>
      <c r="C99" s="111" t="s">
        <v>62</v>
      </c>
      <c r="D99" s="111">
        <v>1</v>
      </c>
      <c r="E99" s="112">
        <v>2</v>
      </c>
      <c r="F99" s="111">
        <v>665</v>
      </c>
      <c r="G99" s="113">
        <v>331</v>
      </c>
      <c r="H99" s="109">
        <f t="shared" si="0"/>
        <v>0.44023000000000001</v>
      </c>
      <c r="I99" s="109">
        <f t="shared" si="1"/>
        <v>0.11666095000000001</v>
      </c>
      <c r="J99" s="109">
        <f t="shared" si="2"/>
        <v>3.5218400000000004E-2</v>
      </c>
      <c r="K99" s="109">
        <f t="shared" si="3"/>
        <v>3.5218400000000004E-2</v>
      </c>
      <c r="L99" s="109">
        <f t="shared" si="4"/>
        <v>1.1666095E-2</v>
      </c>
    </row>
    <row r="100" spans="2:12" ht="12" x14ac:dyDescent="0.25">
      <c r="B100" s="138" t="s">
        <v>1</v>
      </c>
      <c r="C100" s="139"/>
      <c r="D100" s="139"/>
      <c r="E100" s="139"/>
      <c r="F100" s="139"/>
      <c r="G100" s="140"/>
      <c r="H100" s="92">
        <f>SUM(H91:H99)</f>
        <v>10.129246</v>
      </c>
      <c r="I100" s="110">
        <f>SUM(I91:I99)</f>
        <v>2.6842501900000002</v>
      </c>
      <c r="J100" s="110">
        <f>SUM(J91:J99)</f>
        <v>0.81033968000000001</v>
      </c>
      <c r="K100" s="110">
        <f>SUM(K91:K99)</f>
        <v>0.81033968000000001</v>
      </c>
      <c r="L100" s="110">
        <f>SUM(L91:L99)</f>
        <v>0.26842501899999999</v>
      </c>
    </row>
    <row r="104" spans="2:12" x14ac:dyDescent="0.3">
      <c r="H104" s="108"/>
    </row>
    <row r="106" spans="2:12" ht="14.4" x14ac:dyDescent="0.3">
      <c r="E106" s="8">
        <f>(134.04*F31)</f>
        <v>1357.7241338399999</v>
      </c>
    </row>
    <row r="107" spans="2:12" ht="13.2" x14ac:dyDescent="0.3">
      <c r="E107" s="114" t="s">
        <v>0</v>
      </c>
    </row>
    <row r="108" spans="2:12" ht="13.2" x14ac:dyDescent="0.3">
      <c r="E108" s="115">
        <f>F31*0.14</f>
        <v>1.4180944400000002</v>
      </c>
    </row>
    <row r="111" spans="2:12" x14ac:dyDescent="0.3">
      <c r="E111" s="5">
        <v>0</v>
      </c>
    </row>
  </sheetData>
  <sheetProtection insertRows="0" deleteRows="0"/>
  <mergeCells count="24">
    <mergeCell ref="A50:G50"/>
    <mergeCell ref="A53:G53"/>
    <mergeCell ref="H85:I85"/>
    <mergeCell ref="H86:I86"/>
    <mergeCell ref="B100:G100"/>
    <mergeCell ref="A48:B48"/>
    <mergeCell ref="A11:C11"/>
    <mergeCell ref="A12:J12"/>
    <mergeCell ref="B14:H14"/>
    <mergeCell ref="A31:E31"/>
    <mergeCell ref="A35:I35"/>
    <mergeCell ref="A38:J38"/>
    <mergeCell ref="A39:J39"/>
    <mergeCell ref="A42:J42"/>
    <mergeCell ref="A43:J43"/>
    <mergeCell ref="A44:J44"/>
    <mergeCell ref="A46:J46"/>
    <mergeCell ref="A10:C10"/>
    <mergeCell ref="E10:J10"/>
    <mergeCell ref="B1:C1"/>
    <mergeCell ref="B2:C2"/>
    <mergeCell ref="B4:C4"/>
    <mergeCell ref="A5:J5"/>
    <mergeCell ref="A8:J8"/>
  </mergeCells>
  <dataValidations count="1">
    <dataValidation type="whole" allowBlank="1" showInputMessage="1" showErrorMessage="1" errorTitle="VALOR INCORRETO!" error="SÓ É POSSÍVEL 1 OU 2 LADOS" sqref="D91:D99" xr:uid="{C90A9DE9-B554-4BF6-9737-49E8EA0F1E36}">
      <formula1>1</formula1>
      <formula2>2</formula2>
    </dataValidation>
  </dataValidations>
  <printOptions horizontalCentered="1"/>
  <pageMargins left="0.7" right="0.7" top="0.75" bottom="0.75" header="0.3" footer="0.3"/>
  <pageSetup paperSize="9" scale="20" fitToHeight="0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6622-E806-442B-93BB-F476659CA7FD}">
  <dimension ref="A1:M149"/>
  <sheetViews>
    <sheetView showGridLines="0" zoomScale="85" zoomScaleNormal="85" zoomScalePageLayoutView="110" workbookViewId="0">
      <selection activeCell="D93" sqref="D93"/>
    </sheetView>
  </sheetViews>
  <sheetFormatPr defaultColWidth="9.109375" defaultRowHeight="11.4" x14ac:dyDescent="0.3"/>
  <cols>
    <col min="1" max="1" width="8.6640625" style="4" customWidth="1"/>
    <col min="2" max="2" width="40.33203125" style="3" customWidth="1"/>
    <col min="3" max="3" width="15.21875" style="1" customWidth="1"/>
    <col min="4" max="4" width="15.5546875" style="1" customWidth="1"/>
    <col min="5" max="5" width="15.88671875" style="1" bestFit="1" customWidth="1"/>
    <col min="6" max="6" width="16.33203125" style="1" bestFit="1" customWidth="1"/>
    <col min="7" max="7" width="23.21875" style="1" bestFit="1" customWidth="1"/>
    <col min="8" max="8" width="29.109375" style="1" customWidth="1"/>
    <col min="9" max="9" width="21.5546875" style="2" customWidth="1"/>
    <col min="10" max="16384" width="9.109375" style="1"/>
  </cols>
  <sheetData>
    <row r="1" spans="1:9" ht="14.4" x14ac:dyDescent="0.3">
      <c r="A1" s="44" t="s">
        <v>49</v>
      </c>
      <c r="B1" s="120" t="s">
        <v>48</v>
      </c>
      <c r="C1" s="121"/>
      <c r="D1" s="44"/>
      <c r="E1" s="44"/>
      <c r="F1" s="44"/>
      <c r="G1" s="44"/>
      <c r="H1" s="44"/>
      <c r="I1" s="44"/>
    </row>
    <row r="2" spans="1:9" ht="14.4" x14ac:dyDescent="0.3">
      <c r="A2" s="44" t="s">
        <v>47</v>
      </c>
      <c r="B2" s="122">
        <f ca="1">TODAY()</f>
        <v>45967</v>
      </c>
      <c r="C2" s="123"/>
      <c r="D2" s="44"/>
      <c r="E2" s="44"/>
      <c r="F2" s="44"/>
      <c r="G2" s="44"/>
      <c r="H2" s="44"/>
      <c r="I2" s="44"/>
    </row>
    <row r="3" spans="1:9" ht="13.8" x14ac:dyDescent="0.3">
      <c r="A3" s="47" t="s">
        <v>46</v>
      </c>
      <c r="B3" s="84"/>
    </row>
    <row r="4" spans="1:9" ht="39.6" customHeight="1" x14ac:dyDescent="0.25">
      <c r="A4" s="83" t="s">
        <v>45</v>
      </c>
      <c r="B4" s="144" t="s">
        <v>60</v>
      </c>
      <c r="C4" s="144"/>
      <c r="D4" s="74"/>
      <c r="E4" s="74"/>
      <c r="F4" s="74"/>
      <c r="G4" s="74"/>
      <c r="H4" s="82" t="s">
        <v>44</v>
      </c>
      <c r="I4" s="74"/>
    </row>
    <row r="5" spans="1:9" ht="13.2" x14ac:dyDescent="0.3">
      <c r="A5" s="125" t="s">
        <v>43</v>
      </c>
      <c r="B5" s="125"/>
      <c r="C5" s="125"/>
      <c r="D5" s="125"/>
      <c r="E5" s="125"/>
      <c r="F5" s="125"/>
      <c r="G5" s="125"/>
      <c r="H5" s="125"/>
      <c r="I5" s="125"/>
    </row>
    <row r="6" spans="1:9" ht="13.2" x14ac:dyDescent="0.3">
      <c r="A6" s="80" t="s">
        <v>42</v>
      </c>
      <c r="B6" s="81"/>
      <c r="C6" s="41"/>
      <c r="D6" s="41"/>
      <c r="E6" s="41"/>
      <c r="F6" s="41"/>
      <c r="G6" s="41"/>
      <c r="H6" s="41"/>
      <c r="I6" s="41"/>
    </row>
    <row r="7" spans="1:9" ht="13.2" x14ac:dyDescent="0.3">
      <c r="A7" s="43"/>
      <c r="B7" s="44"/>
    </row>
    <row r="8" spans="1:9" ht="13.2" x14ac:dyDescent="0.3">
      <c r="A8" s="126" t="s">
        <v>50</v>
      </c>
      <c r="B8" s="126"/>
      <c r="C8" s="126"/>
      <c r="D8" s="126"/>
      <c r="E8" s="126"/>
      <c r="F8" s="126"/>
      <c r="G8" s="126"/>
      <c r="H8" s="126"/>
      <c r="I8" s="126"/>
    </row>
    <row r="9" spans="1:9" ht="13.2" x14ac:dyDescent="0.3">
      <c r="A9" s="43"/>
      <c r="B9" s="44"/>
    </row>
    <row r="10" spans="1:9" ht="14.4" x14ac:dyDescent="0.3">
      <c r="A10" s="116" t="s">
        <v>41</v>
      </c>
      <c r="B10" s="117"/>
      <c r="C10" s="117"/>
      <c r="D10" s="118" t="s">
        <v>61</v>
      </c>
      <c r="E10" s="119"/>
      <c r="F10" s="119"/>
      <c r="G10" s="119"/>
      <c r="H10" s="119"/>
      <c r="I10" s="119"/>
    </row>
    <row r="11" spans="1:9" ht="14.4" x14ac:dyDescent="0.3">
      <c r="A11" s="116" t="s">
        <v>40</v>
      </c>
      <c r="B11" s="117"/>
      <c r="C11" s="117"/>
      <c r="D11" s="80" t="s">
        <v>39</v>
      </c>
    </row>
    <row r="12" spans="1:9" ht="27" customHeight="1" x14ac:dyDescent="0.3">
      <c r="A12" s="128" t="s">
        <v>38</v>
      </c>
      <c r="B12" s="128"/>
      <c r="C12" s="128"/>
      <c r="D12" s="128"/>
      <c r="E12" s="128"/>
      <c r="F12" s="128"/>
      <c r="G12" s="128"/>
      <c r="H12" s="128"/>
      <c r="I12" s="128"/>
    </row>
    <row r="14" spans="1:9" ht="18" customHeight="1" x14ac:dyDescent="0.3">
      <c r="A14" s="79" t="s">
        <v>37</v>
      </c>
      <c r="B14" s="129" t="s">
        <v>36</v>
      </c>
      <c r="C14" s="129"/>
      <c r="D14" s="129"/>
      <c r="E14" s="129"/>
      <c r="F14" s="129"/>
      <c r="G14" s="129"/>
      <c r="H14" s="78"/>
      <c r="I14" s="77" t="s">
        <v>35</v>
      </c>
    </row>
    <row r="15" spans="1:9" ht="14.4" x14ac:dyDescent="0.25">
      <c r="A15" s="76"/>
      <c r="B15" s="75"/>
      <c r="C15" s="74"/>
      <c r="D15" s="74"/>
      <c r="E15" s="74"/>
      <c r="F15" s="74"/>
      <c r="G15" s="74"/>
      <c r="H15" s="74"/>
      <c r="I15" s="19"/>
    </row>
    <row r="16" spans="1:9" ht="14.4" x14ac:dyDescent="0.3">
      <c r="A16" s="73"/>
      <c r="B16" s="71"/>
      <c r="C16" s="69"/>
      <c r="D16" s="70"/>
      <c r="E16" s="69"/>
      <c r="F16" s="65"/>
      <c r="G16" s="65"/>
      <c r="H16" s="68"/>
      <c r="I16" s="66"/>
    </row>
    <row r="17" spans="1:9" ht="14.4" x14ac:dyDescent="0.3">
      <c r="A17" s="67"/>
      <c r="B17" s="71"/>
      <c r="C17" s="71"/>
      <c r="D17" s="70"/>
      <c r="E17" s="69"/>
      <c r="F17" s="65"/>
      <c r="G17" s="65"/>
      <c r="H17" s="68"/>
      <c r="I17" s="66"/>
    </row>
    <row r="18" spans="1:9" ht="14.4" x14ac:dyDescent="0.3">
      <c r="A18" s="67"/>
      <c r="B18" s="71"/>
      <c r="C18" s="71"/>
      <c r="D18" s="70"/>
      <c r="E18" s="69"/>
      <c r="F18" s="65"/>
      <c r="G18" s="65"/>
      <c r="H18" s="68"/>
      <c r="I18" s="66"/>
    </row>
    <row r="19" spans="1:9" ht="14.4" x14ac:dyDescent="0.3">
      <c r="A19" s="67"/>
      <c r="B19" s="71"/>
      <c r="C19" s="71"/>
      <c r="D19" s="72"/>
      <c r="E19" s="69"/>
      <c r="F19" s="65"/>
      <c r="G19" s="65"/>
      <c r="H19" s="68"/>
      <c r="I19" s="66"/>
    </row>
    <row r="20" spans="1:9" ht="14.4" x14ac:dyDescent="0.3">
      <c r="A20" s="67"/>
      <c r="B20" s="71"/>
      <c r="C20" s="71"/>
      <c r="D20" s="70"/>
      <c r="E20" s="69"/>
      <c r="F20" s="65"/>
      <c r="G20" s="65"/>
      <c r="H20" s="68"/>
      <c r="I20" s="66"/>
    </row>
    <row r="21" spans="1:9" ht="14.4" x14ac:dyDescent="0.3">
      <c r="A21" s="67"/>
      <c r="B21" s="71"/>
      <c r="C21" s="71"/>
      <c r="D21" s="70"/>
      <c r="E21" s="69"/>
      <c r="F21" s="65"/>
      <c r="G21" s="65"/>
      <c r="H21" s="68"/>
      <c r="I21" s="66"/>
    </row>
    <row r="22" spans="1:9" ht="13.2" customHeight="1" x14ac:dyDescent="0.3">
      <c r="A22" s="67"/>
      <c r="B22" s="65"/>
      <c r="C22" s="65"/>
      <c r="D22" s="65"/>
      <c r="E22" s="65"/>
      <c r="F22" s="65"/>
      <c r="G22" s="65"/>
      <c r="H22" s="66"/>
      <c r="I22" s="66"/>
    </row>
    <row r="23" spans="1:9" ht="13.2" customHeight="1" x14ac:dyDescent="0.3">
      <c r="A23" s="67"/>
      <c r="B23" s="65"/>
      <c r="C23" s="65"/>
      <c r="D23" s="65"/>
      <c r="E23" s="65"/>
      <c r="F23" s="65"/>
      <c r="G23" s="65"/>
      <c r="H23" s="66"/>
      <c r="I23" s="66"/>
    </row>
    <row r="24" spans="1:9" ht="14.4" x14ac:dyDescent="0.3">
      <c r="A24" s="67"/>
      <c r="B24" s="65"/>
      <c r="C24" s="65"/>
      <c r="D24" s="65"/>
      <c r="E24" s="65"/>
      <c r="F24" s="65"/>
      <c r="G24" s="65"/>
      <c r="H24" s="66"/>
      <c r="I24" s="66"/>
    </row>
    <row r="25" spans="1:9" ht="13.2" x14ac:dyDescent="0.3">
      <c r="H25" s="48"/>
      <c r="I25" s="42"/>
    </row>
    <row r="26" spans="1:9" ht="13.2" x14ac:dyDescent="0.3">
      <c r="H26" s="48"/>
      <c r="I26" s="42"/>
    </row>
    <row r="27" spans="1:9" ht="13.2" x14ac:dyDescent="0.3">
      <c r="H27" s="48"/>
      <c r="I27" s="42"/>
    </row>
    <row r="28" spans="1:9" ht="14.4" x14ac:dyDescent="0.3">
      <c r="A28" s="54" t="s">
        <v>34</v>
      </c>
      <c r="B28" s="65"/>
      <c r="C28" s="65"/>
      <c r="D28" s="65"/>
      <c r="E28" s="65"/>
      <c r="F28" s="65"/>
      <c r="G28" s="65"/>
      <c r="H28" s="64">
        <v>798</v>
      </c>
      <c r="I28" s="42"/>
    </row>
    <row r="29" spans="1:9" ht="14.4" customHeight="1" x14ac:dyDescent="0.3">
      <c r="D29" s="51"/>
      <c r="E29" s="63"/>
      <c r="H29" s="62"/>
      <c r="I29" s="61">
        <f>I25-E29</f>
        <v>0</v>
      </c>
    </row>
    <row r="30" spans="1:9" ht="13.2" x14ac:dyDescent="0.3">
      <c r="A30" s="60" t="s">
        <v>33</v>
      </c>
      <c r="D30" s="5" t="s">
        <v>32</v>
      </c>
      <c r="E30" s="7" t="s">
        <v>3</v>
      </c>
      <c r="H30" s="59"/>
      <c r="I30" s="58"/>
    </row>
    <row r="31" spans="1:9" ht="13.2" x14ac:dyDescent="0.3">
      <c r="A31" s="130" t="s">
        <v>31</v>
      </c>
      <c r="B31" s="130"/>
      <c r="C31" s="130"/>
      <c r="D31" s="130"/>
      <c r="E31" s="57">
        <f>G138</f>
        <v>36.67673099999999</v>
      </c>
      <c r="H31" s="48" t="s">
        <v>30</v>
      </c>
      <c r="I31" s="56">
        <f>(F34*24)*E86+D86+D144</f>
        <v>6479.9933763649988</v>
      </c>
    </row>
    <row r="32" spans="1:9" x14ac:dyDescent="0.3">
      <c r="A32" s="55" t="s">
        <v>29</v>
      </c>
      <c r="B32" s="32"/>
      <c r="C32" s="32">
        <v>0</v>
      </c>
      <c r="D32" s="55"/>
      <c r="E32" s="54"/>
      <c r="G32" s="53"/>
      <c r="H32" s="52"/>
      <c r="I32" s="19"/>
    </row>
    <row r="33" spans="1:9" ht="13.2" x14ac:dyDescent="0.3">
      <c r="D33" s="51"/>
      <c r="E33" s="51"/>
      <c r="F33" s="5" t="s">
        <v>28</v>
      </c>
      <c r="H33" s="50" t="s">
        <v>27</v>
      </c>
      <c r="I33" s="49">
        <f>SUM(I31,I32,I25)</f>
        <v>6479.9933763649988</v>
      </c>
    </row>
    <row r="34" spans="1:9" ht="13.2" x14ac:dyDescent="0.3">
      <c r="F34" s="5">
        <f>37.5</f>
        <v>37.5</v>
      </c>
      <c r="H34" s="48"/>
      <c r="I34" s="42"/>
    </row>
    <row r="35" spans="1:9" ht="13.2" x14ac:dyDescent="0.3">
      <c r="A35" s="131"/>
      <c r="B35" s="131"/>
      <c r="C35" s="131"/>
      <c r="D35" s="131"/>
      <c r="E35" s="131"/>
      <c r="F35" s="131"/>
      <c r="G35" s="131"/>
      <c r="H35" s="131"/>
    </row>
    <row r="37" spans="1:9" ht="15.6" x14ac:dyDescent="0.3">
      <c r="A37" s="46" t="s">
        <v>26</v>
      </c>
      <c r="I37" s="45">
        <f>I31</f>
        <v>6479.9933763649988</v>
      </c>
    </row>
    <row r="38" spans="1:9" ht="24.75" customHeight="1" x14ac:dyDescent="0.3">
      <c r="A38" s="132" t="s">
        <v>25</v>
      </c>
      <c r="B38" s="132"/>
      <c r="C38" s="132"/>
      <c r="D38" s="132"/>
      <c r="E38" s="132"/>
      <c r="F38" s="132"/>
      <c r="G38" s="132"/>
      <c r="H38" s="132"/>
      <c r="I38" s="132"/>
    </row>
    <row r="39" spans="1:9" ht="24.6" customHeight="1" x14ac:dyDescent="0.3">
      <c r="A39" s="133" t="s">
        <v>24</v>
      </c>
      <c r="B39" s="133"/>
      <c r="C39" s="133"/>
      <c r="D39" s="133"/>
      <c r="E39" s="133"/>
      <c r="F39" s="133"/>
      <c r="G39" s="133"/>
      <c r="H39" s="133"/>
      <c r="I39" s="133"/>
    </row>
    <row r="40" spans="1:9" ht="24.6" customHeight="1" x14ac:dyDescent="0.3">
      <c r="A40" s="4" t="s">
        <v>23</v>
      </c>
    </row>
    <row r="41" spans="1:9" ht="24.6" customHeight="1" x14ac:dyDescent="0.3">
      <c r="A41" s="4" t="s">
        <v>22</v>
      </c>
    </row>
    <row r="42" spans="1:9" ht="24" customHeight="1" x14ac:dyDescent="0.3">
      <c r="A42" s="132" t="s">
        <v>21</v>
      </c>
      <c r="B42" s="132"/>
      <c r="C42" s="132"/>
      <c r="D42" s="132"/>
      <c r="E42" s="132"/>
      <c r="F42" s="132"/>
      <c r="G42" s="132"/>
      <c r="H42" s="132"/>
      <c r="I42" s="132"/>
    </row>
    <row r="43" spans="1:9" ht="24.75" customHeight="1" x14ac:dyDescent="0.3">
      <c r="A43" s="132" t="s">
        <v>20</v>
      </c>
      <c r="B43" s="132"/>
      <c r="C43" s="132"/>
      <c r="D43" s="132"/>
      <c r="E43" s="132"/>
      <c r="F43" s="132"/>
      <c r="G43" s="132"/>
      <c r="H43" s="132"/>
      <c r="I43" s="132"/>
    </row>
    <row r="44" spans="1:9" x14ac:dyDescent="0.3">
      <c r="A44" s="133" t="s">
        <v>19</v>
      </c>
      <c r="B44" s="133"/>
      <c r="C44" s="133"/>
      <c r="D44" s="133"/>
      <c r="E44" s="133"/>
      <c r="F44" s="133"/>
      <c r="G44" s="133"/>
      <c r="H44" s="133"/>
      <c r="I44" s="133"/>
    </row>
    <row r="45" spans="1:9" ht="13.2" x14ac:dyDescent="0.3">
      <c r="A45" s="43"/>
      <c r="B45" s="44"/>
      <c r="C45" s="41"/>
      <c r="D45" s="41"/>
      <c r="E45" s="41"/>
      <c r="F45" s="41"/>
      <c r="G45" s="41"/>
      <c r="H45" s="41"/>
      <c r="I45" s="42"/>
    </row>
    <row r="46" spans="1:9" ht="13.2" x14ac:dyDescent="0.3">
      <c r="A46" s="127" t="s">
        <v>18</v>
      </c>
      <c r="B46" s="127"/>
      <c r="C46" s="127"/>
      <c r="D46" s="127"/>
      <c r="E46" s="127"/>
      <c r="F46" s="127"/>
      <c r="G46" s="127"/>
      <c r="H46" s="127"/>
      <c r="I46" s="127"/>
    </row>
    <row r="47" spans="1:9" ht="13.2" x14ac:dyDescent="0.3">
      <c r="A47" s="43"/>
      <c r="B47" s="44"/>
      <c r="C47" s="41"/>
      <c r="D47" s="41"/>
      <c r="E47" s="41"/>
      <c r="F47" s="41"/>
      <c r="G47" s="41"/>
      <c r="H47" s="41"/>
      <c r="I47" s="42"/>
    </row>
    <row r="48" spans="1:9" ht="14.4" x14ac:dyDescent="0.3">
      <c r="A48" s="127" t="s">
        <v>17</v>
      </c>
      <c r="B48" s="117"/>
      <c r="C48" s="41"/>
      <c r="D48" s="41"/>
      <c r="E48" s="41"/>
      <c r="F48" s="41"/>
      <c r="G48" s="41"/>
      <c r="H48" s="41"/>
      <c r="I48" s="42"/>
    </row>
    <row r="49" spans="1:13" x14ac:dyDescent="0.3">
      <c r="A49" s="40"/>
      <c r="B49" s="39"/>
      <c r="C49" s="38"/>
      <c r="D49" s="38"/>
      <c r="E49" s="38"/>
      <c r="F49" s="38"/>
    </row>
    <row r="50" spans="1:13" ht="13.2" x14ac:dyDescent="0.3">
      <c r="A50" s="134" t="s">
        <v>16</v>
      </c>
      <c r="B50" s="134"/>
      <c r="C50" s="134"/>
      <c r="D50" s="134"/>
      <c r="E50" s="134"/>
      <c r="F50" s="134"/>
      <c r="H50" s="41"/>
      <c r="I50" s="41"/>
      <c r="J50" s="41"/>
      <c r="K50" s="41"/>
      <c r="L50" s="41"/>
      <c r="M50" s="41"/>
    </row>
    <row r="52" spans="1:13" x14ac:dyDescent="0.3">
      <c r="A52" s="40"/>
      <c r="B52" s="39"/>
      <c r="C52" s="38"/>
      <c r="D52" s="38"/>
      <c r="E52" s="38"/>
      <c r="F52" s="38"/>
    </row>
    <row r="53" spans="1:13" ht="13.2" x14ac:dyDescent="0.3">
      <c r="A53" s="135" t="str">
        <f>B4</f>
        <v>MARCELO BORGES E ARTHUR ATHAYDE | MA INTERIOR DESIGN</v>
      </c>
      <c r="B53" s="135"/>
      <c r="C53" s="135"/>
      <c r="D53" s="135"/>
      <c r="E53" s="135"/>
      <c r="F53" s="135"/>
      <c r="H53" s="37" t="str">
        <f>H4</f>
        <v>QUALIDADE</v>
      </c>
      <c r="I53" s="37"/>
      <c r="J53" s="37"/>
      <c r="K53" s="37"/>
      <c r="L53" s="37"/>
      <c r="M53" s="37"/>
    </row>
    <row r="77" spans="1:12" x14ac:dyDescent="0.3">
      <c r="A77" s="36"/>
    </row>
    <row r="80" spans="1:12" x14ac:dyDescent="0.3">
      <c r="L80" s="35"/>
    </row>
    <row r="82" spans="1:9" ht="14.4" customHeight="1" x14ac:dyDescent="0.3">
      <c r="A82" s="34">
        <v>1.0416666666666666E-2</v>
      </c>
      <c r="B82" s="33"/>
      <c r="C82" s="33"/>
      <c r="D82" s="33"/>
      <c r="E82" s="33"/>
      <c r="F82" s="33"/>
      <c r="G82" s="32"/>
    </row>
    <row r="83" spans="1:9" ht="13.2" x14ac:dyDescent="0.3">
      <c r="B83" s="28" t="s">
        <v>15</v>
      </c>
      <c r="C83" s="26" t="s">
        <v>2</v>
      </c>
    </row>
    <row r="84" spans="1:9" ht="13.2" x14ac:dyDescent="0.3">
      <c r="B84" s="31">
        <v>0.16666666666666666</v>
      </c>
      <c r="C84" s="30">
        <v>1</v>
      </c>
      <c r="H84" s="29"/>
    </row>
    <row r="85" spans="1:9" ht="13.2" x14ac:dyDescent="0.3">
      <c r="B85" s="28" t="s">
        <v>14</v>
      </c>
      <c r="C85" s="27" t="s">
        <v>13</v>
      </c>
      <c r="D85" s="26" t="s">
        <v>12</v>
      </c>
      <c r="E85" s="25" t="s">
        <v>11</v>
      </c>
      <c r="F85" s="24" t="s">
        <v>10</v>
      </c>
      <c r="G85" s="136" t="s">
        <v>9</v>
      </c>
      <c r="H85" s="136"/>
    </row>
    <row r="86" spans="1:9" ht="13.2" x14ac:dyDescent="0.3">
      <c r="B86" s="23">
        <v>2440</v>
      </c>
      <c r="C86" s="22">
        <f>B86/8</f>
        <v>305</v>
      </c>
      <c r="D86" s="22">
        <f>(C86*24)*B84*C84</f>
        <v>1220</v>
      </c>
      <c r="E86" s="21">
        <f>E31*A82</f>
        <v>0.38204928124999987</v>
      </c>
      <c r="F86" s="20">
        <f>(C84*B84)+E86</f>
        <v>0.54871594791666656</v>
      </c>
      <c r="G86" s="137">
        <f>F86/"8:00"</f>
        <v>1.6461478437499997</v>
      </c>
      <c r="H86" s="137"/>
    </row>
    <row r="88" spans="1:9" x14ac:dyDescent="0.3">
      <c r="I88" s="19"/>
    </row>
    <row r="90" spans="1:9" ht="14.4" x14ac:dyDescent="0.3">
      <c r="B90" s="18" t="s">
        <v>8</v>
      </c>
      <c r="C90" s="18" t="s">
        <v>7</v>
      </c>
      <c r="D90" s="17" t="s">
        <v>6</v>
      </c>
      <c r="E90" s="17" t="s">
        <v>5</v>
      </c>
      <c r="F90" s="11" t="s">
        <v>4</v>
      </c>
      <c r="G90" s="17" t="s">
        <v>3</v>
      </c>
      <c r="H90" s="16" t="s">
        <v>2</v>
      </c>
      <c r="I90" s="15"/>
    </row>
    <row r="91" spans="1:9" ht="14.4" x14ac:dyDescent="0.3">
      <c r="B91" s="85" t="s">
        <v>51</v>
      </c>
      <c r="C91" s="85" t="s">
        <v>52</v>
      </c>
      <c r="D91" s="14">
        <v>1</v>
      </c>
      <c r="E91" s="14">
        <v>1.08</v>
      </c>
      <c r="F91" s="13">
        <v>0.96</v>
      </c>
      <c r="G91" s="12">
        <f t="shared" ref="G91:G105" si="0">D91*E91*F91</f>
        <v>1.0367999999999999</v>
      </c>
      <c r="H91" s="16" t="s">
        <v>59</v>
      </c>
      <c r="I91" s="15"/>
    </row>
    <row r="92" spans="1:9" ht="14.4" x14ac:dyDescent="0.3">
      <c r="B92" s="85" t="s">
        <v>51</v>
      </c>
      <c r="C92" s="85" t="s">
        <v>52</v>
      </c>
      <c r="D92" s="14">
        <v>1</v>
      </c>
      <c r="E92" s="14">
        <v>0.59499999999999997</v>
      </c>
      <c r="F92" s="13">
        <v>0.96</v>
      </c>
      <c r="G92" s="12">
        <f t="shared" si="0"/>
        <v>0.57119999999999993</v>
      </c>
      <c r="H92" s="16" t="s">
        <v>59</v>
      </c>
      <c r="I92" s="15"/>
    </row>
    <row r="93" spans="1:9" ht="14.4" x14ac:dyDescent="0.3">
      <c r="B93" s="85" t="s">
        <v>51</v>
      </c>
      <c r="C93" s="85" t="s">
        <v>52</v>
      </c>
      <c r="D93" s="14">
        <v>3</v>
      </c>
      <c r="E93" s="14">
        <v>1.1499999999999999</v>
      </c>
      <c r="F93" s="13">
        <v>0.67500000000000004</v>
      </c>
      <c r="G93" s="12">
        <f t="shared" si="0"/>
        <v>2.3287499999999999</v>
      </c>
      <c r="H93" s="16" t="s">
        <v>59</v>
      </c>
      <c r="I93" s="15"/>
    </row>
    <row r="94" spans="1:9" ht="14.4" x14ac:dyDescent="0.3">
      <c r="B94" s="85" t="s">
        <v>51</v>
      </c>
      <c r="C94" s="85" t="s">
        <v>52</v>
      </c>
      <c r="D94" s="14">
        <v>1</v>
      </c>
      <c r="E94" s="14">
        <v>1.1000000000000001</v>
      </c>
      <c r="F94" s="13">
        <v>0.96</v>
      </c>
      <c r="G94" s="12">
        <f t="shared" si="0"/>
        <v>1.056</v>
      </c>
      <c r="H94" s="16" t="s">
        <v>59</v>
      </c>
      <c r="I94" s="15"/>
    </row>
    <row r="95" spans="1:9" ht="14.4" x14ac:dyDescent="0.3">
      <c r="B95" s="85" t="s">
        <v>51</v>
      </c>
      <c r="C95" s="85" t="s">
        <v>52</v>
      </c>
      <c r="D95" s="14">
        <v>1</v>
      </c>
      <c r="E95" s="14">
        <v>1.155</v>
      </c>
      <c r="F95" s="13">
        <v>0.96</v>
      </c>
      <c r="G95" s="12">
        <f t="shared" si="0"/>
        <v>1.1088</v>
      </c>
      <c r="H95" s="16" t="s">
        <v>59</v>
      </c>
      <c r="I95" s="15"/>
    </row>
    <row r="96" spans="1:9" ht="14.4" x14ac:dyDescent="0.3">
      <c r="B96" s="85" t="s">
        <v>51</v>
      </c>
      <c r="C96" s="85" t="s">
        <v>52</v>
      </c>
      <c r="D96" s="14">
        <v>1</v>
      </c>
      <c r="E96" s="14">
        <v>0.86</v>
      </c>
      <c r="F96" s="13">
        <v>0.96</v>
      </c>
      <c r="G96" s="12">
        <f t="shared" si="0"/>
        <v>0.8256</v>
      </c>
      <c r="H96" s="16" t="s">
        <v>59</v>
      </c>
      <c r="I96" s="15"/>
    </row>
    <row r="97" spans="2:9" ht="14.4" x14ac:dyDescent="0.3">
      <c r="B97" s="85" t="s">
        <v>51</v>
      </c>
      <c r="C97" s="85" t="s">
        <v>52</v>
      </c>
      <c r="D97" s="14">
        <v>1</v>
      </c>
      <c r="E97" s="14">
        <v>1.1499999999999999</v>
      </c>
      <c r="F97" s="13">
        <v>0.67500000000000004</v>
      </c>
      <c r="G97" s="12">
        <f t="shared" si="0"/>
        <v>0.77625</v>
      </c>
      <c r="H97" s="16" t="s">
        <v>59</v>
      </c>
      <c r="I97" s="15"/>
    </row>
    <row r="98" spans="2:9" ht="14.4" x14ac:dyDescent="0.3">
      <c r="B98" s="85" t="s">
        <v>51</v>
      </c>
      <c r="C98" s="85" t="s">
        <v>52</v>
      </c>
      <c r="D98" s="14">
        <v>1</v>
      </c>
      <c r="E98" s="14">
        <v>0.46</v>
      </c>
      <c r="F98" s="13">
        <v>0.96</v>
      </c>
      <c r="G98" s="12">
        <f t="shared" si="0"/>
        <v>0.44159999999999999</v>
      </c>
      <c r="H98" s="16" t="s">
        <v>59</v>
      </c>
      <c r="I98" s="15"/>
    </row>
    <row r="99" spans="2:9" ht="14.4" x14ac:dyDescent="0.3">
      <c r="B99" s="85" t="s">
        <v>51</v>
      </c>
      <c r="C99" s="85" t="s">
        <v>52</v>
      </c>
      <c r="D99" s="14">
        <v>1</v>
      </c>
      <c r="E99" s="14">
        <v>0.45</v>
      </c>
      <c r="F99" s="13">
        <v>0.45</v>
      </c>
      <c r="G99" s="12">
        <f t="shared" si="0"/>
        <v>0.20250000000000001</v>
      </c>
      <c r="H99" s="16" t="s">
        <v>59</v>
      </c>
      <c r="I99" s="15"/>
    </row>
    <row r="100" spans="2:9" ht="14.4" x14ac:dyDescent="0.3">
      <c r="B100" s="85" t="s">
        <v>51</v>
      </c>
      <c r="C100" s="85" t="s">
        <v>52</v>
      </c>
      <c r="D100" s="14">
        <v>1</v>
      </c>
      <c r="E100" s="14">
        <v>0.30499999999999999</v>
      </c>
      <c r="F100" s="13">
        <v>0.30499999999999999</v>
      </c>
      <c r="G100" s="12">
        <f t="shared" si="0"/>
        <v>9.3024999999999997E-2</v>
      </c>
      <c r="H100" s="16" t="s">
        <v>59</v>
      </c>
      <c r="I100" s="15"/>
    </row>
    <row r="101" spans="2:9" ht="14.4" x14ac:dyDescent="0.3">
      <c r="B101" s="85" t="s">
        <v>53</v>
      </c>
      <c r="C101" s="85" t="s">
        <v>52</v>
      </c>
      <c r="D101" s="17">
        <v>2</v>
      </c>
      <c r="E101" s="14">
        <v>0.26500000000000001</v>
      </c>
      <c r="F101" s="13">
        <v>0.26500000000000001</v>
      </c>
      <c r="G101" s="12">
        <f t="shared" si="0"/>
        <v>0.14045000000000002</v>
      </c>
      <c r="H101" s="16" t="s">
        <v>59</v>
      </c>
      <c r="I101" s="15"/>
    </row>
    <row r="102" spans="2:9" ht="14.4" x14ac:dyDescent="0.3">
      <c r="B102" s="85" t="s">
        <v>53</v>
      </c>
      <c r="C102" s="85" t="s">
        <v>52</v>
      </c>
      <c r="D102" s="17">
        <v>2</v>
      </c>
      <c r="E102" s="14">
        <v>0.30499999999999999</v>
      </c>
      <c r="F102" s="13">
        <v>0.30499999999999999</v>
      </c>
      <c r="G102" s="12">
        <f t="shared" si="0"/>
        <v>0.18604999999999999</v>
      </c>
      <c r="H102" s="16" t="s">
        <v>59</v>
      </c>
      <c r="I102" s="15"/>
    </row>
    <row r="103" spans="2:9" ht="14.4" x14ac:dyDescent="0.3">
      <c r="B103" s="85" t="s">
        <v>53</v>
      </c>
      <c r="C103" s="85" t="s">
        <v>52</v>
      </c>
      <c r="D103" s="17">
        <v>2</v>
      </c>
      <c r="E103" s="14">
        <v>0.30499999999999999</v>
      </c>
      <c r="F103" s="13">
        <v>0.30499999999999999</v>
      </c>
      <c r="G103" s="12">
        <f t="shared" si="0"/>
        <v>0.18604999999999999</v>
      </c>
      <c r="H103" s="16" t="s">
        <v>59</v>
      </c>
      <c r="I103" s="15"/>
    </row>
    <row r="104" spans="2:9" ht="14.4" x14ac:dyDescent="0.3">
      <c r="B104" s="85" t="s">
        <v>53</v>
      </c>
      <c r="C104" s="85" t="s">
        <v>52</v>
      </c>
      <c r="D104" s="17">
        <v>2</v>
      </c>
      <c r="E104" s="14">
        <v>0.39</v>
      </c>
      <c r="F104" s="13">
        <v>0.39</v>
      </c>
      <c r="G104" s="12">
        <f t="shared" si="0"/>
        <v>0.30420000000000003</v>
      </c>
      <c r="H104" s="16" t="s">
        <v>59</v>
      </c>
      <c r="I104" s="15"/>
    </row>
    <row r="105" spans="2:9" ht="14.4" x14ac:dyDescent="0.3">
      <c r="B105" s="85" t="s">
        <v>53</v>
      </c>
      <c r="C105" s="85" t="s">
        <v>52</v>
      </c>
      <c r="D105" s="17">
        <v>2</v>
      </c>
      <c r="E105" s="14">
        <v>0.30499999999999999</v>
      </c>
      <c r="F105" s="13">
        <v>0.30499999999999999</v>
      </c>
      <c r="G105" s="12">
        <f t="shared" si="0"/>
        <v>0.18604999999999999</v>
      </c>
      <c r="H105" s="16" t="s">
        <v>59</v>
      </c>
      <c r="I105" s="15"/>
    </row>
    <row r="106" spans="2:9" ht="14.4" x14ac:dyDescent="0.3">
      <c r="B106" s="85" t="s">
        <v>53</v>
      </c>
      <c r="C106" s="85" t="s">
        <v>52</v>
      </c>
      <c r="D106" s="17">
        <v>2</v>
      </c>
      <c r="E106" s="14">
        <v>0.45</v>
      </c>
      <c r="F106" s="13">
        <v>0.45</v>
      </c>
      <c r="G106" s="12">
        <f t="shared" ref="G106:G135" si="1">D106*E106*F106</f>
        <v>0.40500000000000003</v>
      </c>
      <c r="H106" s="16" t="s">
        <v>59</v>
      </c>
      <c r="I106" s="15"/>
    </row>
    <row r="107" spans="2:9" ht="14.4" x14ac:dyDescent="0.3">
      <c r="B107" s="85" t="s">
        <v>54</v>
      </c>
      <c r="C107" s="85" t="s">
        <v>52</v>
      </c>
      <c r="D107" s="17">
        <v>2</v>
      </c>
      <c r="E107" s="14">
        <v>0.43</v>
      </c>
      <c r="F107" s="13">
        <v>0.496</v>
      </c>
      <c r="G107" s="12">
        <f>D107*E107*F107</f>
        <v>0.42655999999999999</v>
      </c>
      <c r="H107" s="16" t="s">
        <v>59</v>
      </c>
      <c r="I107" s="15"/>
    </row>
    <row r="108" spans="2:9" ht="14.4" x14ac:dyDescent="0.3">
      <c r="B108" s="85" t="s">
        <v>54</v>
      </c>
      <c r="C108" s="85" t="s">
        <v>52</v>
      </c>
      <c r="D108" s="17">
        <v>2</v>
      </c>
      <c r="E108" s="14">
        <v>0.43</v>
      </c>
      <c r="F108" s="13">
        <v>0.496</v>
      </c>
      <c r="G108" s="12">
        <f>D108*E108*F108</f>
        <v>0.42655999999999999</v>
      </c>
      <c r="H108" s="16" t="s">
        <v>59</v>
      </c>
      <c r="I108" s="15"/>
    </row>
    <row r="109" spans="2:9" ht="14.4" x14ac:dyDescent="0.3">
      <c r="B109" s="85" t="s">
        <v>54</v>
      </c>
      <c r="C109" s="85" t="s">
        <v>52</v>
      </c>
      <c r="D109" s="17">
        <v>2</v>
      </c>
      <c r="E109" s="14">
        <v>0.43</v>
      </c>
      <c r="F109" s="13">
        <v>1.171</v>
      </c>
      <c r="G109" s="12">
        <f t="shared" si="1"/>
        <v>1.0070600000000001</v>
      </c>
      <c r="H109" s="16" t="s">
        <v>59</v>
      </c>
      <c r="I109" s="15"/>
    </row>
    <row r="110" spans="2:9" ht="14.4" x14ac:dyDescent="0.3">
      <c r="B110" s="85" t="s">
        <v>54</v>
      </c>
      <c r="C110" s="85" t="s">
        <v>52</v>
      </c>
      <c r="D110" s="17">
        <v>2</v>
      </c>
      <c r="E110" s="14">
        <v>0.43</v>
      </c>
      <c r="F110" s="13">
        <v>0.496</v>
      </c>
      <c r="G110" s="12">
        <f t="shared" si="1"/>
        <v>0.42655999999999999</v>
      </c>
      <c r="H110" s="16" t="s">
        <v>59</v>
      </c>
      <c r="I110" s="15"/>
    </row>
    <row r="111" spans="2:9" ht="14.4" x14ac:dyDescent="0.3">
      <c r="B111" s="85" t="s">
        <v>54</v>
      </c>
      <c r="C111" s="85" t="s">
        <v>52</v>
      </c>
      <c r="D111" s="17">
        <v>2</v>
      </c>
      <c r="E111" s="14">
        <v>0.43</v>
      </c>
      <c r="F111" s="13">
        <v>0.496</v>
      </c>
      <c r="G111" s="12">
        <f t="shared" si="1"/>
        <v>0.42655999999999999</v>
      </c>
      <c r="H111" s="16" t="s">
        <v>59</v>
      </c>
      <c r="I111" s="15"/>
    </row>
    <row r="112" spans="2:9" ht="14.4" x14ac:dyDescent="0.3">
      <c r="B112" s="85" t="s">
        <v>54</v>
      </c>
      <c r="C112" s="85" t="s">
        <v>52</v>
      </c>
      <c r="D112" s="17">
        <v>2</v>
      </c>
      <c r="E112" s="14">
        <v>0.43</v>
      </c>
      <c r="F112" s="13">
        <v>1.171</v>
      </c>
      <c r="G112" s="12">
        <f t="shared" si="1"/>
        <v>1.0070600000000001</v>
      </c>
      <c r="H112" s="16" t="s">
        <v>59</v>
      </c>
      <c r="I112" s="15"/>
    </row>
    <row r="113" spans="2:9" ht="14.4" x14ac:dyDescent="0.3">
      <c r="B113" s="85" t="s">
        <v>54</v>
      </c>
      <c r="C113" s="85" t="s">
        <v>52</v>
      </c>
      <c r="D113" s="17">
        <v>2</v>
      </c>
      <c r="E113" s="14">
        <v>0.43</v>
      </c>
      <c r="F113" s="13">
        <v>1.171</v>
      </c>
      <c r="G113" s="12">
        <f>D113*E113*F113</f>
        <v>1.0070600000000001</v>
      </c>
      <c r="H113" s="16" t="s">
        <v>59</v>
      </c>
      <c r="I113" s="15"/>
    </row>
    <row r="114" spans="2:9" ht="14.4" x14ac:dyDescent="0.3">
      <c r="B114" s="85" t="s">
        <v>54</v>
      </c>
      <c r="C114" s="85" t="s">
        <v>52</v>
      </c>
      <c r="D114" s="17">
        <v>2</v>
      </c>
      <c r="E114" s="14">
        <v>0.43</v>
      </c>
      <c r="F114" s="13">
        <v>0.70499999999999996</v>
      </c>
      <c r="G114" s="12">
        <f t="shared" si="1"/>
        <v>0.60629999999999995</v>
      </c>
      <c r="H114" s="16" t="s">
        <v>59</v>
      </c>
      <c r="I114" s="15"/>
    </row>
    <row r="115" spans="2:9" ht="14.4" x14ac:dyDescent="0.3">
      <c r="B115" s="85" t="s">
        <v>55</v>
      </c>
      <c r="C115" s="85" t="s">
        <v>52</v>
      </c>
      <c r="D115" s="17">
        <v>2</v>
      </c>
      <c r="E115" s="14">
        <v>0.39800000000000002</v>
      </c>
      <c r="F115" s="13">
        <v>0.97</v>
      </c>
      <c r="G115" s="12">
        <f t="shared" si="1"/>
        <v>0.77212000000000003</v>
      </c>
      <c r="H115" s="16" t="s">
        <v>59</v>
      </c>
      <c r="I115" s="15"/>
    </row>
    <row r="116" spans="2:9" ht="14.4" x14ac:dyDescent="0.3">
      <c r="B116" s="85" t="s">
        <v>56</v>
      </c>
      <c r="C116" s="85" t="s">
        <v>52</v>
      </c>
      <c r="D116" s="17">
        <v>2</v>
      </c>
      <c r="E116" s="14">
        <v>0.98499999999999999</v>
      </c>
      <c r="F116" s="13">
        <v>1.081</v>
      </c>
      <c r="G116" s="12">
        <f t="shared" si="1"/>
        <v>2.1295699999999997</v>
      </c>
      <c r="H116" s="16" t="s">
        <v>59</v>
      </c>
      <c r="I116" s="15"/>
    </row>
    <row r="117" spans="2:9" ht="14.4" x14ac:dyDescent="0.3">
      <c r="B117" s="85" t="s">
        <v>56</v>
      </c>
      <c r="C117" s="85" t="s">
        <v>52</v>
      </c>
      <c r="D117" s="17">
        <v>2</v>
      </c>
      <c r="E117" s="14">
        <v>1.0820000000000001</v>
      </c>
      <c r="F117" s="13">
        <v>0.40600000000000003</v>
      </c>
      <c r="G117" s="12">
        <f t="shared" si="1"/>
        <v>0.87858400000000014</v>
      </c>
      <c r="H117" s="16" t="s">
        <v>59</v>
      </c>
      <c r="I117" s="15"/>
    </row>
    <row r="118" spans="2:9" ht="14.4" x14ac:dyDescent="0.3">
      <c r="B118" s="85" t="s">
        <v>56</v>
      </c>
      <c r="C118" s="85" t="s">
        <v>52</v>
      </c>
      <c r="D118" s="17">
        <v>2</v>
      </c>
      <c r="E118" s="14">
        <v>1.0820000000000001</v>
      </c>
      <c r="F118" s="13">
        <v>0.40600000000000003</v>
      </c>
      <c r="G118" s="12">
        <f t="shared" si="1"/>
        <v>0.87858400000000014</v>
      </c>
      <c r="H118" s="16" t="s">
        <v>59</v>
      </c>
      <c r="I118" s="15"/>
    </row>
    <row r="119" spans="2:9" ht="14.4" x14ac:dyDescent="0.3">
      <c r="B119" s="85" t="s">
        <v>56</v>
      </c>
      <c r="C119" s="85" t="s">
        <v>52</v>
      </c>
      <c r="D119" s="17">
        <v>2</v>
      </c>
      <c r="E119" s="14">
        <v>1.0820000000000001</v>
      </c>
      <c r="F119" s="13">
        <v>0.40600000000000003</v>
      </c>
      <c r="G119" s="12">
        <f t="shared" si="1"/>
        <v>0.87858400000000014</v>
      </c>
      <c r="H119" s="16" t="s">
        <v>59</v>
      </c>
      <c r="I119" s="15"/>
    </row>
    <row r="120" spans="2:9" ht="14.4" x14ac:dyDescent="0.3">
      <c r="B120" s="85" t="s">
        <v>57</v>
      </c>
      <c r="C120" s="85" t="s">
        <v>52</v>
      </c>
      <c r="D120" s="17">
        <v>2</v>
      </c>
      <c r="E120" s="14">
        <v>0.39800000000000002</v>
      </c>
      <c r="F120" s="13">
        <v>1.0720000000000001</v>
      </c>
      <c r="G120" s="12">
        <f t="shared" si="1"/>
        <v>0.85331200000000007</v>
      </c>
      <c r="H120" s="16" t="s">
        <v>59</v>
      </c>
      <c r="I120" s="15"/>
    </row>
    <row r="121" spans="2:9" ht="14.4" x14ac:dyDescent="0.3">
      <c r="B121" s="85" t="s">
        <v>55</v>
      </c>
      <c r="C121" s="85" t="s">
        <v>52</v>
      </c>
      <c r="D121" s="17">
        <v>2</v>
      </c>
      <c r="E121" s="14">
        <v>0.39800000000000002</v>
      </c>
      <c r="F121" s="13">
        <v>1.0720000000000001</v>
      </c>
      <c r="G121" s="12">
        <f t="shared" si="1"/>
        <v>0.85331200000000007</v>
      </c>
      <c r="H121" s="16" t="s">
        <v>59</v>
      </c>
      <c r="I121" s="15"/>
    </row>
    <row r="122" spans="2:9" ht="14.4" x14ac:dyDescent="0.3">
      <c r="B122" s="85" t="s">
        <v>56</v>
      </c>
      <c r="C122" s="85" t="s">
        <v>52</v>
      </c>
      <c r="D122" s="17">
        <v>2</v>
      </c>
      <c r="E122" s="14">
        <v>0.98</v>
      </c>
      <c r="F122" s="13">
        <v>1.081</v>
      </c>
      <c r="G122" s="12">
        <f t="shared" si="1"/>
        <v>2.11876</v>
      </c>
      <c r="H122" s="16" t="s">
        <v>59</v>
      </c>
      <c r="I122" s="15"/>
    </row>
    <row r="123" spans="2:9" ht="14.4" x14ac:dyDescent="0.3">
      <c r="B123" s="85" t="s">
        <v>58</v>
      </c>
      <c r="C123" s="85" t="s">
        <v>52</v>
      </c>
      <c r="D123" s="17">
        <v>2</v>
      </c>
      <c r="E123" s="14">
        <v>0.35799999999999998</v>
      </c>
      <c r="F123" s="13">
        <v>0.97399999999999998</v>
      </c>
      <c r="G123" s="12">
        <f>D123*E123*F123</f>
        <v>0.697384</v>
      </c>
      <c r="H123" s="16" t="s">
        <v>59</v>
      </c>
      <c r="I123" s="15"/>
    </row>
    <row r="124" spans="2:9" ht="14.4" x14ac:dyDescent="0.3">
      <c r="B124" s="85" t="s">
        <v>57</v>
      </c>
      <c r="C124" s="85" t="s">
        <v>52</v>
      </c>
      <c r="D124" s="17">
        <v>2</v>
      </c>
      <c r="E124" s="14">
        <v>0.39800000000000002</v>
      </c>
      <c r="F124" s="13">
        <v>1.0720000000000001</v>
      </c>
      <c r="G124" s="12">
        <f t="shared" si="1"/>
        <v>0.85331200000000007</v>
      </c>
      <c r="H124" s="16" t="s">
        <v>59</v>
      </c>
      <c r="I124" s="15"/>
    </row>
    <row r="125" spans="2:9" ht="14.4" x14ac:dyDescent="0.3">
      <c r="B125" s="85" t="s">
        <v>57</v>
      </c>
      <c r="C125" s="85" t="s">
        <v>52</v>
      </c>
      <c r="D125" s="17">
        <v>2</v>
      </c>
      <c r="E125" s="14">
        <v>0.39800000000000002</v>
      </c>
      <c r="F125" s="13">
        <v>1.0720000000000001</v>
      </c>
      <c r="G125" s="12">
        <f t="shared" si="1"/>
        <v>0.85331200000000007</v>
      </c>
      <c r="H125" s="16" t="s">
        <v>59</v>
      </c>
      <c r="I125" s="15"/>
    </row>
    <row r="126" spans="2:9" ht="14.4" x14ac:dyDescent="0.3">
      <c r="B126" s="85" t="s">
        <v>57</v>
      </c>
      <c r="C126" s="85" t="s">
        <v>52</v>
      </c>
      <c r="D126" s="17">
        <v>2</v>
      </c>
      <c r="E126" s="14">
        <v>0.39800000000000002</v>
      </c>
      <c r="F126" s="13">
        <v>1.1439999999999999</v>
      </c>
      <c r="G126" s="12">
        <f t="shared" si="1"/>
        <v>0.91062399999999999</v>
      </c>
      <c r="H126" s="16" t="s">
        <v>59</v>
      </c>
      <c r="I126" s="15"/>
    </row>
    <row r="127" spans="2:9" ht="14.4" x14ac:dyDescent="0.3">
      <c r="B127" s="85" t="s">
        <v>56</v>
      </c>
      <c r="C127" s="85" t="s">
        <v>52</v>
      </c>
      <c r="D127" s="17">
        <v>2</v>
      </c>
      <c r="E127" s="14">
        <v>1.1539999999999999</v>
      </c>
      <c r="F127" s="13">
        <v>0.40600000000000003</v>
      </c>
      <c r="G127" s="12">
        <f t="shared" si="1"/>
        <v>0.93704799999999999</v>
      </c>
      <c r="H127" s="16" t="s">
        <v>59</v>
      </c>
      <c r="I127" s="15"/>
    </row>
    <row r="128" spans="2:9" ht="14.4" x14ac:dyDescent="0.3">
      <c r="B128" s="85" t="s">
        <v>58</v>
      </c>
      <c r="C128" s="85" t="s">
        <v>52</v>
      </c>
      <c r="D128" s="17">
        <v>2</v>
      </c>
      <c r="E128" s="14">
        <v>0.35799999999999998</v>
      </c>
      <c r="F128" s="13">
        <v>0.96899999999999997</v>
      </c>
      <c r="G128" s="12">
        <f>D128*E128*F128</f>
        <v>0.69380399999999998</v>
      </c>
      <c r="H128" s="16" t="s">
        <v>59</v>
      </c>
      <c r="I128" s="15"/>
    </row>
    <row r="129" spans="2:9" ht="14.4" x14ac:dyDescent="0.3">
      <c r="B129" s="85" t="s">
        <v>57</v>
      </c>
      <c r="C129" s="85" t="s">
        <v>52</v>
      </c>
      <c r="D129" s="17">
        <v>2</v>
      </c>
      <c r="E129" s="14">
        <v>0.39800000000000002</v>
      </c>
      <c r="F129" s="13">
        <v>0.97</v>
      </c>
      <c r="G129" s="12">
        <f t="shared" si="1"/>
        <v>0.77212000000000003</v>
      </c>
      <c r="H129" s="16" t="s">
        <v>59</v>
      </c>
      <c r="I129" s="15"/>
    </row>
    <row r="130" spans="2:9" ht="14.4" x14ac:dyDescent="0.3">
      <c r="B130" s="85" t="s">
        <v>55</v>
      </c>
      <c r="C130" s="85" t="s">
        <v>52</v>
      </c>
      <c r="D130" s="17">
        <v>2</v>
      </c>
      <c r="E130" s="14">
        <v>0.39800000000000002</v>
      </c>
      <c r="F130" s="13">
        <v>1.0720000000000001</v>
      </c>
      <c r="G130" s="12">
        <f t="shared" si="1"/>
        <v>0.85331200000000007</v>
      </c>
      <c r="H130" s="16" t="s">
        <v>59</v>
      </c>
      <c r="I130" s="15"/>
    </row>
    <row r="131" spans="2:9" ht="14.4" x14ac:dyDescent="0.3">
      <c r="B131" s="85" t="s">
        <v>55</v>
      </c>
      <c r="C131" s="85" t="s">
        <v>52</v>
      </c>
      <c r="D131" s="17">
        <v>2</v>
      </c>
      <c r="E131" s="14">
        <v>0.39800000000000002</v>
      </c>
      <c r="F131" s="13">
        <v>1.0720000000000001</v>
      </c>
      <c r="G131" s="12">
        <f t="shared" si="1"/>
        <v>0.85331200000000007</v>
      </c>
      <c r="H131" s="16" t="s">
        <v>59</v>
      </c>
      <c r="I131" s="15"/>
    </row>
    <row r="132" spans="2:9" ht="14.4" x14ac:dyDescent="0.3">
      <c r="B132" s="85" t="s">
        <v>58</v>
      </c>
      <c r="C132" s="85" t="s">
        <v>52</v>
      </c>
      <c r="D132" s="17">
        <v>2</v>
      </c>
      <c r="E132" s="14">
        <v>0.39800000000000002</v>
      </c>
      <c r="F132" s="13">
        <v>0.96899999999999997</v>
      </c>
      <c r="G132" s="12">
        <f t="shared" si="1"/>
        <v>0.77132400000000001</v>
      </c>
      <c r="H132" s="16" t="s">
        <v>59</v>
      </c>
      <c r="I132" s="15"/>
    </row>
    <row r="133" spans="2:9" ht="14.4" x14ac:dyDescent="0.3">
      <c r="B133" s="85" t="s">
        <v>55</v>
      </c>
      <c r="C133" s="85" t="s">
        <v>52</v>
      </c>
      <c r="D133" s="17">
        <v>2</v>
      </c>
      <c r="E133" s="14">
        <v>0.39800000000000002</v>
      </c>
      <c r="F133" s="13">
        <v>0.97499999999999998</v>
      </c>
      <c r="G133" s="12">
        <f t="shared" si="1"/>
        <v>0.77610000000000001</v>
      </c>
      <c r="H133" s="16" t="s">
        <v>59</v>
      </c>
      <c r="I133" s="15"/>
    </row>
    <row r="134" spans="2:9" ht="14.4" x14ac:dyDescent="0.3">
      <c r="B134" s="85" t="s">
        <v>55</v>
      </c>
      <c r="C134" s="85" t="s">
        <v>52</v>
      </c>
      <c r="D134" s="17">
        <v>2</v>
      </c>
      <c r="E134" s="14">
        <v>0.39800000000000002</v>
      </c>
      <c r="F134" s="13">
        <v>1.1439999999999999</v>
      </c>
      <c r="G134" s="12">
        <f t="shared" si="1"/>
        <v>0.91062399999999999</v>
      </c>
      <c r="H134" s="16" t="s">
        <v>59</v>
      </c>
      <c r="I134" s="15"/>
    </row>
    <row r="135" spans="2:9" ht="14.4" x14ac:dyDescent="0.3">
      <c r="B135" s="85" t="s">
        <v>58</v>
      </c>
      <c r="C135" s="85" t="s">
        <v>52</v>
      </c>
      <c r="D135" s="17">
        <v>2</v>
      </c>
      <c r="E135" s="14">
        <v>0.35799999999999998</v>
      </c>
      <c r="F135" s="13">
        <v>0.97399999999999998</v>
      </c>
      <c r="G135" s="12">
        <f t="shared" si="1"/>
        <v>0.697384</v>
      </c>
      <c r="H135" s="16" t="s">
        <v>59</v>
      </c>
      <c r="I135" s="15"/>
    </row>
    <row r="136" spans="2:9" ht="14.4" x14ac:dyDescent="0.3">
      <c r="B136" s="85" t="s">
        <v>57</v>
      </c>
      <c r="C136" s="85" t="s">
        <v>52</v>
      </c>
      <c r="D136" s="17">
        <v>2</v>
      </c>
      <c r="E136" s="14">
        <v>0.39800000000000002</v>
      </c>
      <c r="F136" s="13">
        <v>0.97499999999999998</v>
      </c>
      <c r="G136" s="12">
        <f t="shared" ref="G136:G137" si="2">D136*E136*F136</f>
        <v>0.77610000000000001</v>
      </c>
      <c r="H136" s="16" t="s">
        <v>59</v>
      </c>
      <c r="I136" s="15"/>
    </row>
    <row r="137" spans="2:9" ht="14.4" x14ac:dyDescent="0.3">
      <c r="B137" s="85" t="s">
        <v>57</v>
      </c>
      <c r="C137" s="85" t="s">
        <v>52</v>
      </c>
      <c r="D137" s="17">
        <v>2</v>
      </c>
      <c r="E137" s="14">
        <v>0.39800000000000002</v>
      </c>
      <c r="F137" s="13">
        <v>0.97499999999999998</v>
      </c>
      <c r="G137" s="12">
        <f t="shared" si="2"/>
        <v>0.77610000000000001</v>
      </c>
      <c r="H137" s="16" t="s">
        <v>59</v>
      </c>
      <c r="I137" s="15"/>
    </row>
    <row r="138" spans="2:9" ht="14.4" x14ac:dyDescent="0.3">
      <c r="B138" s="141" t="s">
        <v>1</v>
      </c>
      <c r="C138" s="142"/>
      <c r="D138" s="142"/>
      <c r="E138" s="142"/>
      <c r="F138" s="143"/>
      <c r="G138" s="10">
        <f>SUM(G91:G137)</f>
        <v>36.67673099999999</v>
      </c>
      <c r="H138" s="9"/>
      <c r="I138"/>
    </row>
    <row r="144" spans="2:9" ht="14.4" x14ac:dyDescent="0.3">
      <c r="D144" s="8">
        <f>(134.04*E31)</f>
        <v>4916.1490232399983</v>
      </c>
    </row>
    <row r="145" spans="4:4" ht="13.2" x14ac:dyDescent="0.3">
      <c r="D145" s="7" t="s">
        <v>0</v>
      </c>
    </row>
    <row r="146" spans="4:4" ht="13.2" x14ac:dyDescent="0.3">
      <c r="D146" s="6">
        <f>E31*0.14</f>
        <v>5.134742339999999</v>
      </c>
    </row>
    <row r="149" spans="4:4" x14ac:dyDescent="0.3">
      <c r="D149" s="5">
        <v>0</v>
      </c>
    </row>
  </sheetData>
  <sheetProtection insertRows="0" deleteRows="0"/>
  <mergeCells count="24">
    <mergeCell ref="A35:H35"/>
    <mergeCell ref="G85:H85"/>
    <mergeCell ref="G86:H86"/>
    <mergeCell ref="A38:I38"/>
    <mergeCell ref="A11:C11"/>
    <mergeCell ref="A31:D31"/>
    <mergeCell ref="B14:G14"/>
    <mergeCell ref="A12:I12"/>
    <mergeCell ref="B1:C1"/>
    <mergeCell ref="A8:I8"/>
    <mergeCell ref="A5:I5"/>
    <mergeCell ref="B2:C2"/>
    <mergeCell ref="D10:I10"/>
    <mergeCell ref="A10:C10"/>
    <mergeCell ref="B4:C4"/>
    <mergeCell ref="B138:F138"/>
    <mergeCell ref="A39:I39"/>
    <mergeCell ref="A53:F53"/>
    <mergeCell ref="A50:F50"/>
    <mergeCell ref="A46:I46"/>
    <mergeCell ref="A42:I42"/>
    <mergeCell ref="A48:B48"/>
    <mergeCell ref="A44:I44"/>
    <mergeCell ref="A43:I43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47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 (2)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Otavio Jarra Rosendo</dc:creator>
  <cp:lastModifiedBy>Carlos Jusie</cp:lastModifiedBy>
  <cp:lastPrinted>2025-10-13T13:01:53Z</cp:lastPrinted>
  <dcterms:created xsi:type="dcterms:W3CDTF">2025-06-16T00:21:20Z</dcterms:created>
  <dcterms:modified xsi:type="dcterms:W3CDTF">2025-11-06T19:51:56Z</dcterms:modified>
</cp:coreProperties>
</file>