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5. TREINAMENTO\02.  Operações\02.  TREINAMENTOS TAC\05.  TAC EMISSORES\"/>
    </mc:Choice>
  </mc:AlternateContent>
  <xr:revisionPtr revIDLastSave="0" documentId="8_{762F7DE8-BB60-4A6C-BA72-DA9F28107BD6}" xr6:coauthVersionLast="47" xr6:coauthVersionMax="47" xr10:uidLastSave="{00000000-0000-0000-0000-000000000000}"/>
  <workbookProtection workbookAlgorithmName="SHA-512" workbookHashValue="nO2TdSntmtjRIheA0Laaiuy+MQ1bEedb2VmTsk87Q4aIn4wgaQE7gcxAfjo3HfIORon7KCe6yLajj0mxSsbaDw==" workbookSaltValue="DRgasVQ4XlgKYiAdQ1CWXA==" workbookSpinCount="100000" lockStructure="1"/>
  <bookViews>
    <workbookView xWindow="-108" yWindow="-108" windowWidth="23256" windowHeight="12456" xr2:uid="{5433411B-EE63-4A08-9F1D-50A36BA974DD}"/>
  </bookViews>
  <sheets>
    <sheet name="ARMÁRIO" sheetId="1" r:id="rId1"/>
    <sheet name="COZINHA (COLUNA)" sheetId="3" r:id="rId2"/>
    <sheet name="COZINHA (GABINETE)" sheetId="5" r:id="rId3"/>
    <sheet name="COZINHA (SUPERIOR)" sheetId="4" r:id="rId4"/>
    <sheet name="MATRIZ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2" i="4"/>
  <c r="G2" i="4" s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H31" i="4"/>
  <c r="G31" i="4"/>
  <c r="F31" i="4"/>
  <c r="E31" i="4"/>
  <c r="H30" i="4"/>
  <c r="G30" i="4"/>
  <c r="F30" i="4"/>
  <c r="E30" i="4"/>
  <c r="H29" i="4"/>
  <c r="G29" i="4"/>
  <c r="F29" i="4"/>
  <c r="E29" i="4"/>
  <c r="H28" i="4"/>
  <c r="G28" i="4"/>
  <c r="F28" i="4"/>
  <c r="E28" i="4"/>
  <c r="H27" i="4"/>
  <c r="G27" i="4"/>
  <c r="F27" i="4"/>
  <c r="E27" i="4"/>
  <c r="H26" i="4"/>
  <c r="G26" i="4"/>
  <c r="F26" i="4"/>
  <c r="E26" i="4"/>
  <c r="H25" i="4"/>
  <c r="G25" i="4"/>
  <c r="F25" i="4"/>
  <c r="E25" i="4"/>
  <c r="H24" i="4"/>
  <c r="G24" i="4"/>
  <c r="F24" i="4"/>
  <c r="E24" i="4"/>
  <c r="H23" i="4"/>
  <c r="G23" i="4"/>
  <c r="F23" i="4"/>
  <c r="E23" i="4"/>
  <c r="H22" i="4"/>
  <c r="G22" i="4"/>
  <c r="F22" i="4"/>
  <c r="E22" i="4"/>
  <c r="H21" i="4"/>
  <c r="G21" i="4"/>
  <c r="F21" i="4"/>
  <c r="E21" i="4"/>
  <c r="H20" i="4"/>
  <c r="G20" i="4"/>
  <c r="F20" i="4"/>
  <c r="E20" i="4"/>
  <c r="H19" i="4"/>
  <c r="G19" i="4"/>
  <c r="F19" i="4"/>
  <c r="E19" i="4"/>
  <c r="H18" i="4"/>
  <c r="G18" i="4"/>
  <c r="F18" i="4"/>
  <c r="E18" i="4"/>
  <c r="H17" i="4"/>
  <c r="G17" i="4"/>
  <c r="F17" i="4"/>
  <c r="E17" i="4"/>
  <c r="H16" i="4"/>
  <c r="G16" i="4"/>
  <c r="F16" i="4"/>
  <c r="E16" i="4"/>
  <c r="H15" i="4"/>
  <c r="G15" i="4"/>
  <c r="F15" i="4"/>
  <c r="E15" i="4"/>
  <c r="H14" i="4"/>
  <c r="G14" i="4"/>
  <c r="F14" i="4"/>
  <c r="E14" i="4"/>
  <c r="H13" i="4"/>
  <c r="G13" i="4"/>
  <c r="F13" i="4"/>
  <c r="E13" i="4"/>
  <c r="H12" i="4"/>
  <c r="G12" i="4"/>
  <c r="F12" i="4"/>
  <c r="E12" i="4"/>
  <c r="H11" i="4"/>
  <c r="G11" i="4"/>
  <c r="F11" i="4"/>
  <c r="E11" i="4"/>
  <c r="H10" i="4"/>
  <c r="G10" i="4"/>
  <c r="F10" i="4"/>
  <c r="E10" i="4"/>
  <c r="H9" i="4"/>
  <c r="G9" i="4"/>
  <c r="F9" i="4"/>
  <c r="E9" i="4"/>
  <c r="H8" i="4"/>
  <c r="G8" i="4"/>
  <c r="F8" i="4"/>
  <c r="E8" i="4"/>
  <c r="H7" i="4"/>
  <c r="G7" i="4"/>
  <c r="F7" i="4"/>
  <c r="E7" i="4"/>
  <c r="H6" i="4"/>
  <c r="G6" i="4"/>
  <c r="F6" i="4"/>
  <c r="E6" i="4"/>
  <c r="H5" i="4"/>
  <c r="G5" i="4"/>
  <c r="F5" i="4"/>
  <c r="E5" i="4"/>
  <c r="H4" i="4"/>
  <c r="G4" i="4"/>
  <c r="F4" i="4"/>
  <c r="E4" i="4"/>
  <c r="H3" i="4"/>
  <c r="G3" i="4"/>
  <c r="F3" i="4"/>
  <c r="E3" i="4"/>
  <c r="H2" i="4"/>
  <c r="E2" i="4"/>
  <c r="K2" i="3"/>
  <c r="H2" i="3"/>
  <c r="F2" i="3"/>
  <c r="E2" i="3"/>
  <c r="B2" i="3"/>
  <c r="D3" i="5"/>
  <c r="E3" i="5"/>
  <c r="F3" i="5"/>
  <c r="D4" i="5"/>
  <c r="E4" i="5"/>
  <c r="F4" i="5"/>
  <c r="D5" i="5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D11" i="5"/>
  <c r="E11" i="5"/>
  <c r="F11" i="5"/>
  <c r="D12" i="5"/>
  <c r="E12" i="5"/>
  <c r="F12" i="5"/>
  <c r="D13" i="5"/>
  <c r="E13" i="5"/>
  <c r="F13" i="5"/>
  <c r="D14" i="5"/>
  <c r="E14" i="5"/>
  <c r="F14" i="5"/>
  <c r="D15" i="5"/>
  <c r="E15" i="5"/>
  <c r="F15" i="5"/>
  <c r="D16" i="5"/>
  <c r="E16" i="5"/>
  <c r="F16" i="5"/>
  <c r="D17" i="5"/>
  <c r="E17" i="5"/>
  <c r="F17" i="5"/>
  <c r="D18" i="5"/>
  <c r="E18" i="5"/>
  <c r="F18" i="5"/>
  <c r="D19" i="5"/>
  <c r="E19" i="5"/>
  <c r="F19" i="5"/>
  <c r="D20" i="5"/>
  <c r="E20" i="5"/>
  <c r="F20" i="5"/>
  <c r="D21" i="5"/>
  <c r="E21" i="5"/>
  <c r="F21" i="5"/>
  <c r="D22" i="5"/>
  <c r="E22" i="5"/>
  <c r="F22" i="5"/>
  <c r="D23" i="5"/>
  <c r="E23" i="5"/>
  <c r="F23" i="5"/>
  <c r="D24" i="5"/>
  <c r="E24" i="5"/>
  <c r="F24" i="5"/>
  <c r="D25" i="5"/>
  <c r="E25" i="5"/>
  <c r="F25" i="5"/>
  <c r="D26" i="5"/>
  <c r="E26" i="5"/>
  <c r="F26" i="5"/>
  <c r="D27" i="5"/>
  <c r="E27" i="5"/>
  <c r="F27" i="5"/>
  <c r="D28" i="5"/>
  <c r="E28" i="5"/>
  <c r="F28" i="5"/>
  <c r="D29" i="5"/>
  <c r="E29" i="5"/>
  <c r="F29" i="5"/>
  <c r="D30" i="5"/>
  <c r="E30" i="5"/>
  <c r="F30" i="5"/>
  <c r="D31" i="5"/>
  <c r="E31" i="5"/>
  <c r="F31" i="5"/>
  <c r="F2" i="5"/>
  <c r="B2" i="5"/>
  <c r="G2" i="5"/>
  <c r="D2" i="5"/>
  <c r="E2" i="5" s="1"/>
  <c r="I19" i="3"/>
  <c r="K20" i="3"/>
  <c r="F21" i="3"/>
  <c r="B22" i="3"/>
  <c r="J23" i="3"/>
  <c r="G24" i="3"/>
  <c r="F28" i="3"/>
  <c r="K30" i="3"/>
  <c r="H31" i="3"/>
  <c r="I25" i="3"/>
  <c r="B28" i="3"/>
  <c r="J29" i="3"/>
  <c r="K27" i="3"/>
  <c r="K26" i="3"/>
  <c r="K25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I30" i="3"/>
  <c r="H30" i="3"/>
  <c r="G30" i="3"/>
  <c r="F30" i="3"/>
  <c r="J27" i="3"/>
  <c r="H27" i="3"/>
  <c r="G27" i="3"/>
  <c r="F27" i="3"/>
  <c r="J26" i="3"/>
  <c r="I26" i="3"/>
  <c r="G26" i="3"/>
  <c r="F26" i="3"/>
  <c r="F25" i="3"/>
  <c r="F23" i="3"/>
  <c r="I21" i="3"/>
  <c r="J20" i="3"/>
  <c r="I20" i="3"/>
  <c r="H20" i="3"/>
  <c r="F20" i="3"/>
  <c r="J19" i="3"/>
  <c r="F19" i="3"/>
  <c r="J18" i="3"/>
  <c r="I18" i="3"/>
  <c r="H18" i="3"/>
  <c r="G18" i="3"/>
  <c r="I17" i="3"/>
  <c r="H17" i="3"/>
  <c r="G17" i="3"/>
  <c r="F17" i="3"/>
  <c r="I16" i="3"/>
  <c r="H16" i="3"/>
  <c r="G16" i="3"/>
  <c r="F16" i="3"/>
  <c r="I15" i="3"/>
  <c r="H15" i="3"/>
  <c r="G15" i="3"/>
  <c r="F15" i="3"/>
  <c r="I14" i="3"/>
  <c r="H14" i="3"/>
  <c r="G14" i="3"/>
  <c r="F14" i="3"/>
  <c r="J13" i="3"/>
  <c r="H13" i="3"/>
  <c r="G13" i="3"/>
  <c r="F13" i="3"/>
  <c r="J12" i="3"/>
  <c r="H12" i="3"/>
  <c r="G12" i="3"/>
  <c r="F12" i="3"/>
  <c r="J11" i="3"/>
  <c r="H11" i="3"/>
  <c r="G11" i="3"/>
  <c r="F11" i="3"/>
  <c r="J10" i="3"/>
  <c r="I10" i="3"/>
  <c r="G10" i="3"/>
  <c r="F10" i="3"/>
  <c r="J9" i="3"/>
  <c r="I9" i="3"/>
  <c r="G9" i="3"/>
  <c r="F9" i="3"/>
  <c r="J8" i="3"/>
  <c r="I8" i="3"/>
  <c r="G8" i="3"/>
  <c r="F8" i="3"/>
  <c r="J7" i="3"/>
  <c r="I7" i="3"/>
  <c r="G7" i="3"/>
  <c r="F7" i="3"/>
  <c r="I6" i="3"/>
  <c r="H6" i="3"/>
  <c r="F6" i="3"/>
  <c r="I5" i="3"/>
  <c r="H5" i="3"/>
  <c r="F5" i="3"/>
  <c r="I4" i="3"/>
  <c r="H4" i="3"/>
  <c r="F4" i="3"/>
  <c r="I3" i="3"/>
  <c r="H3" i="3"/>
  <c r="F3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5" i="3"/>
  <c r="E26" i="3"/>
  <c r="E27" i="3"/>
  <c r="E28" i="3"/>
  <c r="E29" i="3"/>
  <c r="E30" i="3"/>
  <c r="E31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3" i="3"/>
  <c r="B25" i="3"/>
  <c r="B26" i="3"/>
  <c r="B27" i="3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S19" i="2"/>
  <c r="S18" i="2"/>
  <c r="S17" i="2"/>
  <c r="T13" i="2"/>
  <c r="T14" i="2"/>
  <c r="T15" i="2"/>
  <c r="S15" i="2"/>
  <c r="S14" i="2"/>
  <c r="S13" i="2"/>
  <c r="S12" i="2"/>
  <c r="S11" i="2"/>
  <c r="S10" i="2"/>
  <c r="S9" i="2"/>
  <c r="E23" i="1"/>
  <c r="G23" i="1" s="1"/>
  <c r="F23" i="1"/>
  <c r="H23" i="1"/>
  <c r="I23" i="1"/>
  <c r="J23" i="1"/>
  <c r="K23" i="1"/>
  <c r="E24" i="1"/>
  <c r="F24" i="1"/>
  <c r="H24" i="1"/>
  <c r="I24" i="1"/>
  <c r="J24" i="1"/>
  <c r="K24" i="1"/>
  <c r="G24" i="1" s="1"/>
  <c r="E25" i="1"/>
  <c r="G25" i="1" s="1"/>
  <c r="F25" i="1"/>
  <c r="H25" i="1"/>
  <c r="I25" i="1"/>
  <c r="J25" i="1"/>
  <c r="K25" i="1"/>
  <c r="E26" i="1"/>
  <c r="F26" i="1"/>
  <c r="H26" i="1"/>
  <c r="I26" i="1"/>
  <c r="J26" i="1"/>
  <c r="K26" i="1"/>
  <c r="G26" i="1" s="1"/>
  <c r="E27" i="1"/>
  <c r="F27" i="1"/>
  <c r="G27" i="1"/>
  <c r="H27" i="1"/>
  <c r="I27" i="1"/>
  <c r="J27" i="1"/>
  <c r="K27" i="1"/>
  <c r="E28" i="1"/>
  <c r="F28" i="1"/>
  <c r="H28" i="1"/>
  <c r="I28" i="1"/>
  <c r="J28" i="1"/>
  <c r="K28" i="1"/>
  <c r="G28" i="1" s="1"/>
  <c r="E29" i="1"/>
  <c r="F29" i="1"/>
  <c r="G29" i="1"/>
  <c r="H29" i="1"/>
  <c r="I29" i="1"/>
  <c r="J29" i="1"/>
  <c r="K29" i="1"/>
  <c r="E30" i="1"/>
  <c r="F30" i="1"/>
  <c r="H30" i="1"/>
  <c r="I30" i="1"/>
  <c r="J30" i="1"/>
  <c r="K30" i="1"/>
  <c r="G30" i="1" s="1"/>
  <c r="E31" i="1"/>
  <c r="F31" i="1"/>
  <c r="G31" i="1"/>
  <c r="H31" i="1"/>
  <c r="I31" i="1"/>
  <c r="J31" i="1"/>
  <c r="K31" i="1"/>
  <c r="E3" i="1"/>
  <c r="G3" i="1" s="1"/>
  <c r="F3" i="1"/>
  <c r="H3" i="1"/>
  <c r="I3" i="1"/>
  <c r="J3" i="1"/>
  <c r="K3" i="1"/>
  <c r="E4" i="1"/>
  <c r="F4" i="1"/>
  <c r="G4" i="1"/>
  <c r="H4" i="1"/>
  <c r="I4" i="1"/>
  <c r="J4" i="1"/>
  <c r="K4" i="1"/>
  <c r="E5" i="1"/>
  <c r="F5" i="1"/>
  <c r="G5" i="1" s="1"/>
  <c r="H5" i="1"/>
  <c r="I5" i="1"/>
  <c r="J5" i="1"/>
  <c r="K5" i="1"/>
  <c r="E6" i="1"/>
  <c r="F6" i="1"/>
  <c r="G6" i="1"/>
  <c r="H6" i="1"/>
  <c r="I6" i="1"/>
  <c r="J6" i="1"/>
  <c r="K6" i="1"/>
  <c r="E7" i="1"/>
  <c r="F7" i="1"/>
  <c r="G7" i="1" s="1"/>
  <c r="H7" i="1"/>
  <c r="I7" i="1"/>
  <c r="J7" i="1"/>
  <c r="K7" i="1"/>
  <c r="E8" i="1"/>
  <c r="F8" i="1"/>
  <c r="H8" i="1"/>
  <c r="I8" i="1"/>
  <c r="J8" i="1"/>
  <c r="K8" i="1"/>
  <c r="G8" i="1" s="1"/>
  <c r="E9" i="1"/>
  <c r="F9" i="1"/>
  <c r="G9" i="1" s="1"/>
  <c r="H9" i="1"/>
  <c r="I9" i="1"/>
  <c r="J9" i="1"/>
  <c r="K9" i="1"/>
  <c r="E10" i="1"/>
  <c r="F10" i="1"/>
  <c r="H10" i="1"/>
  <c r="I10" i="1"/>
  <c r="J10" i="1"/>
  <c r="K10" i="1"/>
  <c r="G10" i="1" s="1"/>
  <c r="E11" i="1"/>
  <c r="F11" i="1"/>
  <c r="G11" i="1" s="1"/>
  <c r="H11" i="1"/>
  <c r="I11" i="1"/>
  <c r="J11" i="1"/>
  <c r="K11" i="1"/>
  <c r="E12" i="1"/>
  <c r="F12" i="1"/>
  <c r="H12" i="1"/>
  <c r="I12" i="1"/>
  <c r="J12" i="1"/>
  <c r="K12" i="1"/>
  <c r="G12" i="1" s="1"/>
  <c r="E13" i="1"/>
  <c r="F13" i="1"/>
  <c r="G13" i="1" s="1"/>
  <c r="H13" i="1"/>
  <c r="I13" i="1"/>
  <c r="J13" i="1"/>
  <c r="K13" i="1"/>
  <c r="E14" i="1"/>
  <c r="F14" i="1"/>
  <c r="H14" i="1"/>
  <c r="I14" i="1"/>
  <c r="J14" i="1"/>
  <c r="K14" i="1"/>
  <c r="G14" i="1" s="1"/>
  <c r="E15" i="1"/>
  <c r="F15" i="1"/>
  <c r="G15" i="1" s="1"/>
  <c r="H15" i="1"/>
  <c r="I15" i="1"/>
  <c r="J15" i="1"/>
  <c r="K15" i="1"/>
  <c r="E16" i="1"/>
  <c r="F16" i="1"/>
  <c r="H16" i="1"/>
  <c r="I16" i="1"/>
  <c r="J16" i="1"/>
  <c r="K16" i="1"/>
  <c r="G16" i="1" s="1"/>
  <c r="E17" i="1"/>
  <c r="F17" i="1"/>
  <c r="G17" i="1" s="1"/>
  <c r="H17" i="1"/>
  <c r="I17" i="1"/>
  <c r="J17" i="1"/>
  <c r="K17" i="1"/>
  <c r="E18" i="1"/>
  <c r="F18" i="1"/>
  <c r="H18" i="1"/>
  <c r="I18" i="1"/>
  <c r="J18" i="1"/>
  <c r="K18" i="1"/>
  <c r="G18" i="1" s="1"/>
  <c r="E19" i="1"/>
  <c r="F19" i="1"/>
  <c r="G19" i="1" s="1"/>
  <c r="H19" i="1"/>
  <c r="I19" i="1"/>
  <c r="J19" i="1"/>
  <c r="K19" i="1"/>
  <c r="E20" i="1"/>
  <c r="F20" i="1"/>
  <c r="H20" i="1"/>
  <c r="I20" i="1"/>
  <c r="J20" i="1"/>
  <c r="K20" i="1"/>
  <c r="G20" i="1" s="1"/>
  <c r="E21" i="1"/>
  <c r="F21" i="1"/>
  <c r="G21" i="1" s="1"/>
  <c r="H21" i="1"/>
  <c r="I21" i="1"/>
  <c r="J21" i="1"/>
  <c r="K21" i="1"/>
  <c r="E22" i="1"/>
  <c r="F22" i="1"/>
  <c r="H22" i="1"/>
  <c r="I22" i="1"/>
  <c r="J22" i="1"/>
  <c r="K22" i="1"/>
  <c r="G22" i="1" s="1"/>
  <c r="K2" i="1"/>
  <c r="E2" i="1"/>
  <c r="I2" i="1"/>
  <c r="J6" i="3" l="1"/>
  <c r="J4" i="3"/>
  <c r="G2" i="3"/>
  <c r="I2" i="3" s="1"/>
  <c r="J2" i="3"/>
  <c r="F2" i="4"/>
  <c r="H26" i="3"/>
  <c r="F18" i="3"/>
  <c r="B31" i="3"/>
  <c r="K19" i="3"/>
  <c r="G19" i="3" s="1"/>
  <c r="B30" i="3"/>
  <c r="K22" i="3"/>
  <c r="H19" i="3"/>
  <c r="K23" i="3"/>
  <c r="H9" i="3"/>
  <c r="E24" i="3"/>
  <c r="E23" i="3"/>
  <c r="H23" i="3" s="1"/>
  <c r="K31" i="3"/>
  <c r="B24" i="3"/>
  <c r="G23" i="3"/>
  <c r="I23" i="3"/>
  <c r="F31" i="3"/>
  <c r="G31" i="3"/>
  <c r="J30" i="3"/>
  <c r="I27" i="3"/>
  <c r="G20" i="3"/>
  <c r="I31" i="3"/>
  <c r="K28" i="3"/>
  <c r="H21" i="3"/>
  <c r="I24" i="3"/>
  <c r="K29" i="3"/>
  <c r="J21" i="3"/>
  <c r="G28" i="3"/>
  <c r="F22" i="3"/>
  <c r="G22" i="3" s="1"/>
  <c r="G25" i="3"/>
  <c r="H25" i="3" s="1"/>
  <c r="H28" i="3"/>
  <c r="K24" i="3"/>
  <c r="J24" i="3"/>
  <c r="I22" i="3"/>
  <c r="J25" i="3"/>
  <c r="F29" i="3"/>
  <c r="H22" i="3"/>
  <c r="J28" i="3"/>
  <c r="B29" i="3"/>
  <c r="J22" i="3"/>
  <c r="G29" i="3"/>
  <c r="H29" i="3"/>
  <c r="K21" i="3"/>
  <c r="G21" i="3" s="1"/>
  <c r="F24" i="3"/>
  <c r="B21" i="3"/>
  <c r="H8" i="3"/>
  <c r="J16" i="3"/>
  <c r="H10" i="3"/>
  <c r="G4" i="3"/>
  <c r="I11" i="3"/>
  <c r="I12" i="3"/>
  <c r="H7" i="3"/>
  <c r="G6" i="3"/>
  <c r="G5" i="3"/>
  <c r="J5" i="3" s="1"/>
  <c r="J17" i="3"/>
  <c r="J15" i="3"/>
  <c r="J14" i="3"/>
  <c r="I13" i="3"/>
  <c r="G3" i="3"/>
  <c r="J3" i="3" s="1"/>
  <c r="F2" i="1"/>
  <c r="G2" i="1" s="1"/>
  <c r="J31" i="3" l="1"/>
  <c r="H24" i="3"/>
  <c r="I28" i="3"/>
  <c r="I29" i="3"/>
  <c r="H2" i="1"/>
  <c r="J2" i="1"/>
</calcChain>
</file>

<file path=xl/sharedStrings.xml><?xml version="1.0" encoding="utf-8"?>
<sst xmlns="http://schemas.openxmlformats.org/spreadsheetml/2006/main" count="236" uniqueCount="37">
  <si>
    <t>ARMÁRIO</t>
  </si>
  <si>
    <t>ALTURA</t>
  </si>
  <si>
    <t>QT DOB</t>
  </si>
  <si>
    <t>ALTURA PORTA</t>
  </si>
  <si>
    <t>QUANTIDADE DOBRADIÇA</t>
  </si>
  <si>
    <t>ALINHAMENTO INFERIOR</t>
  </si>
  <si>
    <t>ALINHAMENTO SUPERIOR</t>
  </si>
  <si>
    <t>VÃO INFERIOR</t>
  </si>
  <si>
    <t>V1</t>
  </si>
  <si>
    <t>V2</t>
  </si>
  <si>
    <t>V3</t>
  </si>
  <si>
    <t>V4</t>
  </si>
  <si>
    <t>V5</t>
  </si>
  <si>
    <t>VÃO SUPERIOR</t>
  </si>
  <si>
    <t>PADRÃO</t>
  </si>
  <si>
    <t>-</t>
  </si>
  <si>
    <t>Dif</t>
  </si>
  <si>
    <t>1</t>
  </si>
  <si>
    <t>2</t>
  </si>
  <si>
    <t>3</t>
  </si>
  <si>
    <t>4</t>
  </si>
  <si>
    <t>5</t>
  </si>
  <si>
    <t>6</t>
  </si>
  <si>
    <t>7</t>
  </si>
  <si>
    <t>ALINH.</t>
  </si>
  <si>
    <t>DIM.REAL</t>
  </si>
  <si>
    <t>COZINHA (COLUNA E GABINETE)</t>
  </si>
  <si>
    <t>ESSENTIAL</t>
  </si>
  <si>
    <t>ARM.ALINH.INF.</t>
  </si>
  <si>
    <t>TAB.3</t>
  </si>
  <si>
    <t>TAB.4</t>
  </si>
  <si>
    <t>TAB.310</t>
  </si>
  <si>
    <t>TAB.411</t>
  </si>
  <si>
    <t>COZINHA (SUPERIOR)</t>
  </si>
  <si>
    <t>TAB.4118</t>
  </si>
  <si>
    <t>STRIPE</t>
  </si>
  <si>
    <t>MODELO COZINHA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</si>
</sst>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98">
    <dxf>
      <font>
        <color rgb="FFFFFF00"/>
      </font>
      <fill>
        <patternFill>
          <bgColor rgb="FFFF0000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  <protection hidden="1"/>
    </dxf>
    <dxf>
      <alignment horizontal="center" vertical="center" textRotation="0" wrapText="1" indent="0" justifyLastLine="0" shrinkToFit="0" readingOrder="0"/>
      <protection hidden="1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hidden="1"/>
    </dxf>
    <dxf>
      <alignment horizontal="center" vertical="center" textRotation="0" wrapText="1" indent="0" justifyLastLine="0" shrinkToFit="0" readingOrder="0"/>
      <protection hidden="1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1" hidden="1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0" hidden="1"/>
    </dxf>
    <dxf>
      <alignment horizontal="center" vertical="center" textRotation="0" wrapText="1" indent="0" justifyLastLine="0" shrinkToFit="0" readingOrder="0"/>
      <protection locked="1" hidden="1"/>
    </dxf>
    <dxf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28E4304-A77B-400B-8AD2-2BE231B2FF88}" name="Tabela14" displayName="Tabela14" ref="A1:K31" totalsRowShown="0" headerRowDxfId="97" dataDxfId="96">
  <autoFilter ref="A1:K31" xr:uid="{128E4304-A77B-400B-8AD2-2BE231B2FF88}"/>
  <tableColumns count="11">
    <tableColumn id="1" xr3:uid="{02ECB3B8-BD58-4F63-A5A9-F02755B9F4FA}" name="ALTURA PORTA" dataDxfId="95"/>
    <tableColumn id="2" xr3:uid="{1E55C39C-AB05-466D-AC9A-2E464A3AF56C}" name="QUANTIDADE DOBRADIÇA" dataDxfId="94">
      <calculatedColumnFormula>IF($A2&lt;&gt;"",VLOOKUP($A2,Tabela2[#All],2,TRUE),"-")</calculatedColumnFormula>
    </tableColumn>
    <tableColumn id="3" xr3:uid="{A4C36220-38D7-4F8A-B22C-9D0D6673F290}" name="ALINHAMENTO INFERIOR" dataDxfId="93"/>
    <tableColumn id="4" xr3:uid="{EE097165-D117-4A7B-955A-256B714D7AC2}" name="ALINHAMENTO SUPERIOR" dataDxfId="92"/>
    <tableColumn id="5" xr3:uid="{DA693414-8009-4262-BEF3-90257D3A389B}" name="VÃO INFERIOR" dataDxfId="91">
      <calculatedColumnFormula>IF(A2&lt;&gt;"",IFERROR(VLOOKUP($A2,Tabela2[#All],3,TRUE)+VLOOKUP($C2,Tabela3[#All],2,FALSE),"?"),"-")</calculatedColumnFormula>
    </tableColumn>
    <tableColumn id="6" xr3:uid="{56531342-06F4-4D67-AFC8-BA16229024D9}" name="V1" dataDxfId="90">
      <calculatedColumnFormula>IFERROR(IF($A2&lt;&gt;"",IF(VLOOKUP($A2,Tabela2[#All],4,TRUE)="Dif",$A2-$E2-$K2,VLOOKUP($A2,Tabela2[#All],4,TRUE)),"-"),"?")</calculatedColumnFormula>
    </tableColumn>
    <tableColumn id="7" xr3:uid="{2E50C2A2-6B82-49CD-9A4F-E80A1A7CBD96}" name="V2" dataDxfId="89">
      <calculatedColumnFormula>IFERROR(IF($A2&lt;&gt;"",IF(VLOOKUP($A2,Tabela2[#All],5,TRUE)="Dif",$A2-SUM($E2:F2)-$K2,VLOOKUP($A2,Tabela2[#All],5,TRUE)),"-"),"?")</calculatedColumnFormula>
    </tableColumn>
    <tableColumn id="8" xr3:uid="{CAAF2AE0-18F5-41F3-B93A-1B545F20D541}" name="V3" dataDxfId="88">
      <calculatedColumnFormula>IFERROR(IF($A2&lt;&gt;"",IF(VLOOKUP($A2,Tabela2[#All],6,TRUE)="Dif",$A2-SUM($E2:G2)-$K2,VLOOKUP($A2,Tabela2[#All],6,TRUE)),"-"),"?")</calculatedColumnFormula>
    </tableColumn>
    <tableColumn id="9" xr3:uid="{5903A457-1E59-4A70-8716-38FE190B6354}" name="V4" dataDxfId="87">
      <calculatedColumnFormula>IFERROR(IF($A2&lt;&gt;"",IF(VLOOKUP($A2,Tabela2[#All],7,TRUE)="Dif",$A2-SUM($E2:H2)-$K2,VLOOKUP($A2,Tabela2[#All],7,TRUE)),"-"),"?")</calculatedColumnFormula>
    </tableColumn>
    <tableColumn id="10" xr3:uid="{3F4FECB1-EF86-4F38-8B41-4A342DCFC3D6}" name="V5" dataDxfId="86">
      <calculatedColumnFormula>IFERROR(IF($A2&lt;&gt;"",IF(VLOOKUP($A2,Tabela2[#All],8,TRUE)="Dif",$A2-SUM($E2:I2)-$K2,VLOOKUP($A2,Tabela2[#All],8,TRUE)),"-"),"?")</calculatedColumnFormula>
    </tableColumn>
    <tableColumn id="11" xr3:uid="{664A59F0-56AF-4748-9FE3-8A3F0DAC9876}" name="VÃO SUPERIOR" dataDxfId="85">
      <calculatedColumnFormula>IF(A2&lt;&gt;"",IFERROR(VLOOKUP($A2,Tabela2[#All],3,TRUE)+VLOOKUP($D2,Tabela4[#All],2,FALSE),"?"),"-")</calculatedColumnFormula>
    </tableColumn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171DA9E-3ACE-4DB1-97F5-D47A050D26DA}" name="Tabela411" displayName="Tabela411" ref="B23:C25" totalsRowShown="0" headerRowDxfId="19" dataDxfId="18">
  <autoFilter ref="B23:C25" xr:uid="{3171DA9E-3ACE-4DB1-97F5-D47A050D26DA}"/>
  <tableColumns count="2">
    <tableColumn id="1" xr3:uid="{D036A482-A02C-43B0-99E2-EC8169556636}" name="ALINH." dataDxfId="17"/>
    <tableColumn id="2" xr3:uid="{5310FB06-67E1-45C3-A9FB-A0966FCC66AE}" name="DIM.REAL" dataDxfId="1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5154BB7-052C-430C-9CA5-09163032C258}" name="Tabela2613" displayName="Tabela2613" ref="O22:W26" totalsRowShown="0" headerRowDxfId="15" dataDxfId="14">
  <autoFilter ref="O22:W26" xr:uid="{F5154BB7-052C-430C-9CA5-09163032C258}"/>
  <tableColumns count="9">
    <tableColumn id="1" xr3:uid="{2C9CC645-9C3A-4205-9635-473B2BCDED0B}" name="ALTURA" dataDxfId="13"/>
    <tableColumn id="2" xr3:uid="{4E3C85EE-7BC3-440B-BB2D-2B0E6B900AA2}" name="QT DOB" dataDxfId="12"/>
    <tableColumn id="3" xr3:uid="{FA4FA5F5-4B5E-4D4C-93B8-BF9FD846D924}" name="1" dataDxfId="11"/>
    <tableColumn id="4" xr3:uid="{F2D7CBA1-D48F-43CB-9B9D-94FEF4E9838A}" name="2" dataDxfId="10"/>
    <tableColumn id="5" xr3:uid="{574A83E2-8D84-44FB-A3ED-51B73458E505}" name="3" dataDxfId="9"/>
    <tableColumn id="6" xr3:uid="{FD54A6FC-AB31-46BB-BEBD-01D39EAF2385}" name="4" dataDxfId="8"/>
    <tableColumn id="7" xr3:uid="{A5655F17-B46D-45E9-AF47-8E9C52A59891}" name="5" dataDxfId="7"/>
    <tableColumn id="8" xr3:uid="{60AE3DF2-B923-41E2-878A-DD03E81181AD}" name="6" dataDxfId="6"/>
    <tableColumn id="9" xr3:uid="{54402266-2D9C-42BA-8596-16D01AA62C8E}" name="7" dataDxfId="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474A008-96A2-4203-AB41-29F4F5C25FA3}" name="Tabela4118" displayName="Tabela4118" ref="B28:C30" totalsRowShown="0" headerRowDxfId="4" dataDxfId="3">
  <autoFilter ref="B28:C30" xr:uid="{5474A008-96A2-4203-AB41-29F4F5C25FA3}"/>
  <tableColumns count="2">
    <tableColumn id="1" xr3:uid="{2E4DC722-226E-43B5-8A59-6F10AC582988}" name="ALINH." dataDxfId="2"/>
    <tableColumn id="2" xr3:uid="{76956B4F-5BC8-4ADE-828D-370141C9D893}" name="DIM.REAL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27E9C1D-BF96-4694-A95D-1E0E71A6D55F}" name="Tabela11" displayName="Tabela11" ref="A1:K1048576" totalsRowShown="0" headerRowDxfId="84" dataDxfId="83">
  <autoFilter ref="A1:K1048576" xr:uid="{227E9C1D-BF96-4694-A95D-1E0E71A6D55F}"/>
  <tableColumns count="11">
    <tableColumn id="1" xr3:uid="{71DA2B7C-A226-42DD-B533-D8942F75FCB0}" name="ALTURA PORTA" dataDxfId="82"/>
    <tableColumn id="2" xr3:uid="{C7D88911-AEAE-4BB9-B4CD-39F87883B50B}" name="QUANTIDADE DOBRADIÇA" dataDxfId="81"/>
    <tableColumn id="3" xr3:uid="{CAA04D2A-66E6-4EF0-B8EA-FCD0ADEB5C85}" name="ALINHAMENTO INFERIOR" dataDxfId="80"/>
    <tableColumn id="4" xr3:uid="{6B17D161-783B-45DF-B1C6-0F9E889A62FE}" name="ALINHAMENTO SUPERIOR" dataDxfId="79"/>
    <tableColumn id="5" xr3:uid="{2D6C6529-F9A4-4BBC-842C-A9D30A1DA4F4}" name="VÃO INFERIOR" dataDxfId="78"/>
    <tableColumn id="6" xr3:uid="{E517AFE6-E899-4571-97DF-2130451FD310}" name="V1" dataDxfId="77"/>
    <tableColumn id="7" xr3:uid="{C8064A15-E5EA-4F52-A613-137DE3CE2162}" name="V2" dataDxfId="76"/>
    <tableColumn id="8" xr3:uid="{BDC122CA-CC61-443D-A1ED-43707E2B0ADF}" name="V3" dataDxfId="75"/>
    <tableColumn id="9" xr3:uid="{33675C1F-0829-48DD-8DA8-F3C7B2796B79}" name="V4" dataDxfId="74"/>
    <tableColumn id="10" xr3:uid="{FC42AEBE-0314-4CA1-BAA3-5DD2619CE1C0}" name="V5" dataDxfId="73"/>
    <tableColumn id="11" xr3:uid="{44D66FD7-862D-4CC9-8CF4-B8A0253BAB3C}" name="VÃO SUPERIOR" dataDxfId="7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1383223-53B2-42C7-800E-8C31906EF7A0}" name="Tabela117" displayName="Tabela117" ref="A1:F1048576" totalsRowShown="0" headerRowDxfId="71" dataDxfId="70">
  <autoFilter ref="A1:F1048576" xr:uid="{227E9C1D-BF96-4694-A95D-1E0E71A6D55F}"/>
  <tableColumns count="6">
    <tableColumn id="1" xr3:uid="{E981240A-46A0-4975-A8E2-EEE57FDAFB34}" name="ALTURA PORTA" dataDxfId="69"/>
    <tableColumn id="2" xr3:uid="{AE537E11-9174-450B-AE8C-014404DC634D}" name="QUANTIDADE DOBRADIÇA" dataDxfId="68"/>
    <tableColumn id="3" xr3:uid="{75B269B2-E296-49E5-8914-BC0516163ABF}" name="ALINHAMENTO INFERIOR" dataDxfId="67"/>
    <tableColumn id="5" xr3:uid="{EF9152D4-72DA-489D-8131-E5EB168F47EF}" name="VÃO INFERIOR" dataDxfId="66"/>
    <tableColumn id="6" xr3:uid="{58524B4A-F30F-4EEF-87E2-8624A4A13362}" name="V1" dataDxfId="65"/>
    <tableColumn id="11" xr3:uid="{97310F99-7E77-4A31-A33D-D9F28187ECAE}" name="VÃO SUPERIOR" dataDxfId="64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C360A5-60F4-4AA6-AAEC-D2B44FEBB2DE}" name="Tabela112" displayName="Tabela112" ref="A1:H1048576" totalsRowShown="0" headerRowDxfId="63" dataDxfId="62">
  <autoFilter ref="A1:H1048576" xr:uid="{227E9C1D-BF96-4694-A95D-1E0E71A6D55F}"/>
  <tableColumns count="8">
    <tableColumn id="1" xr3:uid="{5A007B8F-AFD3-423B-9EB9-A6352ECAC85F}" name="ALTURA PORTA" dataDxfId="61"/>
    <tableColumn id="2" xr3:uid="{2D3E5326-61AE-4478-B100-D68EC6F37AA3}" name="QUANTIDADE DOBRADIÇA" dataDxfId="60"/>
    <tableColumn id="3" xr3:uid="{EACEBA88-5035-46AC-9850-1476D04C087A}" name="MODELO COZINHA" dataDxfId="59"/>
    <tableColumn id="4" xr3:uid="{01302519-3CF2-4397-A147-9C7CA990EC4C}" name="ALINHAMENTO SUPERIOR" dataDxfId="58"/>
    <tableColumn id="5" xr3:uid="{616BF2DC-F445-4956-B5F0-61B5EF9D132E}" name="VÃO INFERIOR" dataDxfId="57"/>
    <tableColumn id="6" xr3:uid="{02F797C1-B8FE-42B7-9D86-DC354B380CA5}" name="V1" dataDxfId="56"/>
    <tableColumn id="7" xr3:uid="{92938C57-8CA0-40C0-BCD9-4A2ED7A77375}" name="V2" dataDxfId="55"/>
    <tableColumn id="11" xr3:uid="{2F24E4EB-EC98-4E5E-8F34-15029744EEB5}" name="VÃO SUPERIOR" dataDxfId="54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B6B03B-799E-4348-8D31-62013662096E}" name="Tabela2" displayName="Tabela2" ref="E3:M32" totalsRowShown="0" headerRowDxfId="53" dataDxfId="52">
  <autoFilter ref="E3:M32" xr:uid="{F6B6B03B-799E-4348-8D31-62013662096E}"/>
  <tableColumns count="9">
    <tableColumn id="1" xr3:uid="{7A8A554A-8B69-473A-9BA3-4BF376924B3D}" name="ALTURA" dataDxfId="51"/>
    <tableColumn id="2" xr3:uid="{C4823AFE-8F4C-40C4-B682-356362135E7F}" name="QT DOB" dataDxfId="50"/>
    <tableColumn id="3" xr3:uid="{E6EDA068-6394-42AB-9460-D57CA1413411}" name="1" dataDxfId="49"/>
    <tableColumn id="4" xr3:uid="{CA351CFC-3F40-43CA-BE4D-96B362CE6F51}" name="2" dataDxfId="48"/>
    <tableColumn id="5" xr3:uid="{72DBF83C-2D0C-4800-8B4E-BFF6788D21B0}" name="3" dataDxfId="47"/>
    <tableColumn id="6" xr3:uid="{420CD582-BF46-4033-B9BE-0BECCCDEB415}" name="4" dataDxfId="46"/>
    <tableColumn id="7" xr3:uid="{0717B7DF-FFEC-4F24-95AF-3F90058997D2}" name="5" dataDxfId="45"/>
    <tableColumn id="8" xr3:uid="{98CBB210-451A-4DA9-B63C-BFDC5E230C64}" name="6" dataDxfId="44"/>
    <tableColumn id="9" xr3:uid="{3A46F8AA-87C3-4A9C-85EE-23C9E9CBDF08}" name="7" dataDxfId="4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99DD92-F823-4486-90A2-E3ABA61E315D}" name="Tabela3" displayName="Tabela3" ref="B3:C6" totalsRowShown="0" headerRowDxfId="42" dataDxfId="41">
  <autoFilter ref="B3:C6" xr:uid="{8899DD92-F823-4486-90A2-E3ABA61E315D}"/>
  <tableColumns count="2">
    <tableColumn id="1" xr3:uid="{DABF6D1C-4421-484F-8268-17FFB73A712D}" name="ALINH." dataDxfId="40"/>
    <tableColumn id="2" xr3:uid="{0C1E22BB-E77D-46B1-9CBF-A94AA9E69E31}" name="DIM.REAL" dataDxfId="3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A176AE-56A1-4861-A185-8501D40542C2}" name="Tabela4" displayName="Tabela4" ref="B10:C12" totalsRowShown="0" headerRowDxfId="38" dataDxfId="37">
  <autoFilter ref="B10:C12" xr:uid="{A8A176AE-56A1-4861-A185-8501D40542C2}"/>
  <tableColumns count="2">
    <tableColumn id="1" xr3:uid="{2271B8E1-D779-4773-A95D-6DA3FB140753}" name="ALINH." dataDxfId="36"/>
    <tableColumn id="2" xr3:uid="{C70B9112-DB59-45F9-A16E-0CA8DB37C964}" name="DIM.REAL" dataDxfId="3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033C3AA-8530-43C7-B58A-5E7716E1DE5E}" name="Tabela26" displayName="Tabela26" ref="O3:W19" totalsRowShown="0" headerRowDxfId="34" dataDxfId="33">
  <autoFilter ref="O3:W19" xr:uid="{5033C3AA-8530-43C7-B58A-5E7716E1DE5E}"/>
  <tableColumns count="9">
    <tableColumn id="1" xr3:uid="{72AD92FF-E2AD-4142-AAC9-2CA38BC60E35}" name="ALTURA" dataDxfId="32"/>
    <tableColumn id="2" xr3:uid="{C15FB87E-B079-4EEB-BABF-D3B5308F5B6E}" name="QT DOB" dataDxfId="31"/>
    <tableColumn id="3" xr3:uid="{0C5291BE-581A-4FDB-9A44-CB253AD7FB54}" name="1" dataDxfId="30"/>
    <tableColumn id="4" xr3:uid="{431F1A83-B014-4CE3-8CD3-3C7B9178EAFD}" name="2" dataDxfId="29"/>
    <tableColumn id="5" xr3:uid="{E2DF7791-23AF-40A1-80D5-3F67B49F18AF}" name="3" dataDxfId="28"/>
    <tableColumn id="6" xr3:uid="{64FE5F71-26E3-4079-83A9-282619564E4B}" name="4" dataDxfId="27"/>
    <tableColumn id="7" xr3:uid="{3C282C60-9A90-49F1-9C78-600687D88896}" name="5" dataDxfId="26"/>
    <tableColumn id="8" xr3:uid="{8D45B347-760F-447F-9447-12699527116B}" name="6" dataDxfId="25"/>
    <tableColumn id="9" xr3:uid="{E75C1D02-3C37-4B3E-8A7B-D324607F3D1D}" name="7" dataDxfId="2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9634F04-FE4B-489C-94BD-69361B1E2DF6}" name="Tabela310" displayName="Tabela310" ref="B16:C20" totalsRowShown="0" headerRowDxfId="23" dataDxfId="22">
  <autoFilter ref="B16:C20" xr:uid="{F9634F04-FE4B-489C-94BD-69361B1E2DF6}"/>
  <tableColumns count="2">
    <tableColumn id="1" xr3:uid="{D532B88F-4D9D-48FB-9513-F3199CD10DCF}" name="ALINH." dataDxfId="21"/>
    <tableColumn id="2" xr3:uid="{5E5BDF70-2AB5-4607-9B8B-AA46785A37CA}" name="DIM.REAL" dataDxfId="2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6" Type="http://schemas.openxmlformats.org/officeDocument/2006/relationships/table" Target="../tables/table10.xml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7BF05-667C-40F1-9193-1DCF6968D090}">
  <sheetPr>
    <tabColor theme="6" tint="-0.249977111117893"/>
  </sheetPr>
  <dimension ref="A1:K31"/>
  <sheetViews>
    <sheetView tabSelected="1" workbookViewId="0">
      <selection activeCell="A2" sqref="A2"/>
    </sheetView>
  </sheetViews>
  <sheetFormatPr defaultColWidth="0" defaultRowHeight="14.4" zeroHeight="1" x14ac:dyDescent="0.3"/>
  <cols>
    <col min="1" max="1" width="17.77734375" style="5" customWidth="1"/>
    <col min="2" max="2" width="17.77734375" style="4" customWidth="1"/>
    <col min="3" max="4" width="17.77734375" style="5" customWidth="1"/>
    <col min="5" max="11" width="17.77734375" style="4" customWidth="1"/>
    <col min="12" max="16384" width="8.88671875" style="4" hidden="1"/>
  </cols>
  <sheetData>
    <row r="1" spans="1:11" ht="28.8" x14ac:dyDescent="0.3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</row>
    <row r="2" spans="1:11" x14ac:dyDescent="0.3">
      <c r="A2" s="5">
        <v>2430</v>
      </c>
      <c r="B2" s="4">
        <f>IF($A2&lt;&gt;"",VLOOKUP($A2,Tabela2[#All],2,TRUE),"-")</f>
        <v>6</v>
      </c>
      <c r="C2" s="5" t="s">
        <v>14</v>
      </c>
      <c r="D2" s="5">
        <v>40</v>
      </c>
      <c r="E2" s="4">
        <f>IF(A2&lt;&gt;"",IFERROR(VLOOKUP($A2,Tabela2[#All],3,TRUE)+VLOOKUP($C2,Tabela3[#All],2,FALSE),"?"),"-")</f>
        <v>160</v>
      </c>
      <c r="F2" s="4">
        <f>IFERROR(IF($A2&lt;&gt;"",IF(VLOOKUP($A2,Tabela2[#All],4,TRUE)="Dif",$A2-$E2-$K2,VLOOKUP($A2,Tabela2[#All],4,TRUE)),"-"),"?")</f>
        <v>528</v>
      </c>
      <c r="G2" s="4">
        <f>IFERROR(IF($A2&lt;&gt;"",IF(VLOOKUP($A2,Tabela2[#All],5,TRUE)="Dif",$A2-SUM($E2:F2)-$K2,VLOOKUP($A2,Tabela2[#All],5,TRUE)),"-"),"?")</f>
        <v>528</v>
      </c>
      <c r="H2" s="4">
        <f>IFERROR(IF($A2&lt;&gt;"",IF(VLOOKUP($A2,Tabela2[#All],6,TRUE)="Dif",$A2-SUM($E2:G2)-$K2,VLOOKUP($A2,Tabela2[#All],6,TRUE)),"-"),"?")</f>
        <v>528</v>
      </c>
      <c r="I2" s="4">
        <f>IFERROR(IF($A2&lt;&gt;"",IF(VLOOKUP($A2,Tabela2[#All],7,TRUE)="Dif",$A2-SUM($E2:H2)-$K2,VLOOKUP($A2,Tabela2[#All],7,TRUE)),"-"),"?")</f>
        <v>352</v>
      </c>
      <c r="J2" s="4">
        <f>IFERROR(IF($A2&lt;&gt;"",IF(VLOOKUP($A2,Tabela2[#All],8,TRUE)="Dif",$A2-SUM($E2:I2)-$K2,VLOOKUP($A2,Tabela2[#All],8,TRUE)),"-"),"?")</f>
        <v>132</v>
      </c>
      <c r="K2" s="4">
        <f>IF(A2&lt;&gt;"",IFERROR(VLOOKUP($A2,Tabela2[#All],3,TRUE)+VLOOKUP($D2,Tabela4[#All],2,FALSE),"?"),"-")</f>
        <v>202</v>
      </c>
    </row>
    <row r="3" spans="1:11" x14ac:dyDescent="0.3">
      <c r="B3" s="4" t="str">
        <f>IF($A3&lt;&gt;"",VLOOKUP($A3,Tabela2[#All],2,TRUE),"-")</f>
        <v>-</v>
      </c>
      <c r="E3" s="4" t="str">
        <f>IF(A3&lt;&gt;"",IFERROR(VLOOKUP($A3,Tabela2[#All],3,TRUE)+VLOOKUP($C3,Tabela3[#All],2,FALSE),"?"),"-")</f>
        <v>-</v>
      </c>
      <c r="F3" s="4" t="str">
        <f>IFERROR(IF($A3&lt;&gt;"",IF(VLOOKUP($A3,Tabela2[#All],4,TRUE)="Dif",$A3-$E3-$K3,VLOOKUP($A3,Tabela2[#All],4,TRUE)),"-"),"?")</f>
        <v>-</v>
      </c>
      <c r="G3" s="4" t="str">
        <f>IFERROR(IF($A3&lt;&gt;"",IF(VLOOKUP($A3,Tabela2[#All],5,TRUE)="Dif",$A3-SUM($E3:F3)-$K3,VLOOKUP($A3,Tabela2[#All],5,TRUE)),"-"),"?")</f>
        <v>-</v>
      </c>
      <c r="H3" s="4" t="str">
        <f>IFERROR(IF($A3&lt;&gt;"",IF(VLOOKUP($A3,Tabela2[#All],6,TRUE)="Dif",$A3-SUM($E3:G3)-$K3,VLOOKUP($A3,Tabela2[#All],6,TRUE)),"-"),"?")</f>
        <v>-</v>
      </c>
      <c r="I3" s="4" t="str">
        <f>IFERROR(IF($A3&lt;&gt;"",IF(VLOOKUP($A3,Tabela2[#All],7,TRUE)="Dif",$A3-SUM($E3:H3)-$K3,VLOOKUP($A3,Tabela2[#All],7,TRUE)),"-"),"?")</f>
        <v>-</v>
      </c>
      <c r="J3" s="4" t="str">
        <f>IFERROR(IF($A3&lt;&gt;"",IF(VLOOKUP($A3,Tabela2[#All],8,TRUE)="Dif",$A3-SUM($E3:I3)-$K3,VLOOKUP($A3,Tabela2[#All],8,TRUE)),"-"),"?")</f>
        <v>-</v>
      </c>
      <c r="K3" s="4" t="str">
        <f>IF(A3&lt;&gt;"",IFERROR(VLOOKUP($A3,Tabela2[#All],3,TRUE)+VLOOKUP($D3,Tabela4[#All],2,FALSE),"?"),"-")</f>
        <v>-</v>
      </c>
    </row>
    <row r="4" spans="1:11" x14ac:dyDescent="0.3">
      <c r="B4" s="4" t="str">
        <f>IF($A4&lt;&gt;"",VLOOKUP($A4,Tabela2[#All],2,TRUE),"-")</f>
        <v>-</v>
      </c>
      <c r="E4" s="4" t="str">
        <f>IF(A4&lt;&gt;"",IFERROR(VLOOKUP($A4,Tabela2[#All],3,TRUE)+VLOOKUP($C4,Tabela3[#All],2,FALSE),"?"),"-")</f>
        <v>-</v>
      </c>
      <c r="F4" s="4" t="str">
        <f>IFERROR(IF($A4&lt;&gt;"",IF(VLOOKUP($A4,Tabela2[#All],4,TRUE)="Dif",$A4-$E4-$K4,VLOOKUP($A4,Tabela2[#All],4,TRUE)),"-"),"?")</f>
        <v>-</v>
      </c>
      <c r="G4" s="4" t="str">
        <f>IFERROR(IF($A4&lt;&gt;"",IF(VLOOKUP($A4,Tabela2[#All],5,TRUE)="Dif",$A4-SUM($E4:F4)-$K4,VLOOKUP($A4,Tabela2[#All],5,TRUE)),"-"),"?")</f>
        <v>-</v>
      </c>
      <c r="H4" s="4" t="str">
        <f>IFERROR(IF($A4&lt;&gt;"",IF(VLOOKUP($A4,Tabela2[#All],6,TRUE)="Dif",$A4-SUM($E4:G4)-$K4,VLOOKUP($A4,Tabela2[#All],6,TRUE)),"-"),"?")</f>
        <v>-</v>
      </c>
      <c r="I4" s="4" t="str">
        <f>IFERROR(IF($A4&lt;&gt;"",IF(VLOOKUP($A4,Tabela2[#All],7,TRUE)="Dif",$A4-SUM($E4:H4)-$K4,VLOOKUP($A4,Tabela2[#All],7,TRUE)),"-"),"?")</f>
        <v>-</v>
      </c>
      <c r="J4" s="4" t="str">
        <f>IFERROR(IF($A4&lt;&gt;"",IF(VLOOKUP($A4,Tabela2[#All],8,TRUE)="Dif",$A4-SUM($E4:I4)-$K4,VLOOKUP($A4,Tabela2[#All],8,TRUE)),"-"),"?")</f>
        <v>-</v>
      </c>
      <c r="K4" s="4" t="str">
        <f>IF(A4&lt;&gt;"",IFERROR(VLOOKUP($A4,Tabela2[#All],3,TRUE)+VLOOKUP($D4,Tabela4[#All],2,FALSE),"?"),"-")</f>
        <v>-</v>
      </c>
    </row>
    <row r="5" spans="1:11" x14ac:dyDescent="0.3">
      <c r="B5" s="4" t="str">
        <f>IF($A5&lt;&gt;"",VLOOKUP($A5,Tabela2[#All],2,TRUE),"-")</f>
        <v>-</v>
      </c>
      <c r="E5" s="4" t="str">
        <f>IF(A5&lt;&gt;"",IFERROR(VLOOKUP($A5,Tabela2[#All],3,TRUE)+VLOOKUP($C5,Tabela3[#All],2,FALSE),"?"),"-")</f>
        <v>-</v>
      </c>
      <c r="F5" s="4" t="str">
        <f>IFERROR(IF($A5&lt;&gt;"",IF(VLOOKUP($A5,Tabela2[#All],4,TRUE)="Dif",$A5-$E5-$K5,VLOOKUP($A5,Tabela2[#All],4,TRUE)),"-"),"?")</f>
        <v>-</v>
      </c>
      <c r="G5" s="4" t="str">
        <f>IFERROR(IF($A5&lt;&gt;"",IF(VLOOKUP($A5,Tabela2[#All],5,TRUE)="Dif",$A5-SUM($E5:F5)-$K5,VLOOKUP($A5,Tabela2[#All],5,TRUE)),"-"),"?")</f>
        <v>-</v>
      </c>
      <c r="H5" s="4" t="str">
        <f>IFERROR(IF($A5&lt;&gt;"",IF(VLOOKUP($A5,Tabela2[#All],6,TRUE)="Dif",$A5-SUM($E5:G5)-$K5,VLOOKUP($A5,Tabela2[#All],6,TRUE)),"-"),"?")</f>
        <v>-</v>
      </c>
      <c r="I5" s="4" t="str">
        <f>IFERROR(IF($A5&lt;&gt;"",IF(VLOOKUP($A5,Tabela2[#All],7,TRUE)="Dif",$A5-SUM($E5:H5)-$K5,VLOOKUP($A5,Tabela2[#All],7,TRUE)),"-"),"?")</f>
        <v>-</v>
      </c>
      <c r="J5" s="4" t="str">
        <f>IFERROR(IF($A5&lt;&gt;"",IF(VLOOKUP($A5,Tabela2[#All],8,TRUE)="Dif",$A5-SUM($E5:I5)-$K5,VLOOKUP($A5,Tabela2[#All],8,TRUE)),"-"),"?")</f>
        <v>-</v>
      </c>
      <c r="K5" s="4" t="str">
        <f>IF(A5&lt;&gt;"",IFERROR(VLOOKUP($A5,Tabela2[#All],3,TRUE)+VLOOKUP($D5,Tabela4[#All],2,FALSE),"?"),"-")</f>
        <v>-</v>
      </c>
    </row>
    <row r="6" spans="1:11" x14ac:dyDescent="0.3">
      <c r="B6" s="4" t="str">
        <f>IF($A6&lt;&gt;"",VLOOKUP($A6,Tabela2[#All],2,TRUE),"-")</f>
        <v>-</v>
      </c>
      <c r="E6" s="4" t="str">
        <f>IF(A6&lt;&gt;"",IFERROR(VLOOKUP($A6,Tabela2[#All],3,TRUE)+VLOOKUP($C6,Tabela3[#All],2,FALSE),"?"),"-")</f>
        <v>-</v>
      </c>
      <c r="F6" s="4" t="str">
        <f>IFERROR(IF($A6&lt;&gt;"",IF(VLOOKUP($A6,Tabela2[#All],4,TRUE)="Dif",$A6-$E6-$K6,VLOOKUP($A6,Tabela2[#All],4,TRUE)),"-"),"?")</f>
        <v>-</v>
      </c>
      <c r="G6" s="4" t="str">
        <f>IFERROR(IF($A6&lt;&gt;"",IF(VLOOKUP($A6,Tabela2[#All],5,TRUE)="Dif",$A6-SUM($E6:F6)-$K6,VLOOKUP($A6,Tabela2[#All],5,TRUE)),"-"),"?")</f>
        <v>-</v>
      </c>
      <c r="H6" s="4" t="str">
        <f>IFERROR(IF($A6&lt;&gt;"",IF(VLOOKUP($A6,Tabela2[#All],6,TRUE)="Dif",$A6-SUM($E6:G6)-$K6,VLOOKUP($A6,Tabela2[#All],6,TRUE)),"-"),"?")</f>
        <v>-</v>
      </c>
      <c r="I6" s="4" t="str">
        <f>IFERROR(IF($A6&lt;&gt;"",IF(VLOOKUP($A6,Tabela2[#All],7,TRUE)="Dif",$A6-SUM($E6:H6)-$K6,VLOOKUP($A6,Tabela2[#All],7,TRUE)),"-"),"?")</f>
        <v>-</v>
      </c>
      <c r="J6" s="4" t="str">
        <f>IFERROR(IF($A6&lt;&gt;"",IF(VLOOKUP($A6,Tabela2[#All],8,TRUE)="Dif",$A6-SUM($E6:I6)-$K6,VLOOKUP($A6,Tabela2[#All],8,TRUE)),"-"),"?")</f>
        <v>-</v>
      </c>
      <c r="K6" s="4" t="str">
        <f>IF(A6&lt;&gt;"",IFERROR(VLOOKUP($A6,Tabela2[#All],3,TRUE)+VLOOKUP($D6,Tabela4[#All],2,FALSE),"?"),"-")</f>
        <v>-</v>
      </c>
    </row>
    <row r="7" spans="1:11" x14ac:dyDescent="0.3">
      <c r="B7" s="4" t="str">
        <f>IF($A7&lt;&gt;"",VLOOKUP($A7,Tabela2[#All],2,TRUE),"-")</f>
        <v>-</v>
      </c>
      <c r="E7" s="4" t="str">
        <f>IF(A7&lt;&gt;"",IFERROR(VLOOKUP($A7,Tabela2[#All],3,TRUE)+VLOOKUP($C7,Tabela3[#All],2,FALSE),"?"),"-")</f>
        <v>-</v>
      </c>
      <c r="F7" s="4" t="str">
        <f>IFERROR(IF($A7&lt;&gt;"",IF(VLOOKUP($A7,Tabela2[#All],4,TRUE)="Dif",$A7-$E7-$K7,VLOOKUP($A7,Tabela2[#All],4,TRUE)),"-"),"?")</f>
        <v>-</v>
      </c>
      <c r="G7" s="4" t="str">
        <f>IFERROR(IF($A7&lt;&gt;"",IF(VLOOKUP($A7,Tabela2[#All],5,TRUE)="Dif",$A7-SUM($E7:F7)-$K7,VLOOKUP($A7,Tabela2[#All],5,TRUE)),"-"),"?")</f>
        <v>-</v>
      </c>
      <c r="H7" s="4" t="str">
        <f>IFERROR(IF($A7&lt;&gt;"",IF(VLOOKUP($A7,Tabela2[#All],6,TRUE)="Dif",$A7-SUM($E7:G7)-$K7,VLOOKUP($A7,Tabela2[#All],6,TRUE)),"-"),"?")</f>
        <v>-</v>
      </c>
      <c r="I7" s="4" t="str">
        <f>IFERROR(IF($A7&lt;&gt;"",IF(VLOOKUP($A7,Tabela2[#All],7,TRUE)="Dif",$A7-SUM($E7:H7)-$K7,VLOOKUP($A7,Tabela2[#All],7,TRUE)),"-"),"?")</f>
        <v>-</v>
      </c>
      <c r="J7" s="4" t="str">
        <f>IFERROR(IF($A7&lt;&gt;"",IF(VLOOKUP($A7,Tabela2[#All],8,TRUE)="Dif",$A7-SUM($E7:I7)-$K7,VLOOKUP($A7,Tabela2[#All],8,TRUE)),"-"),"?")</f>
        <v>-</v>
      </c>
      <c r="K7" s="4" t="str">
        <f>IF(A7&lt;&gt;"",IFERROR(VLOOKUP($A7,Tabela2[#All],3,TRUE)+VLOOKUP($D7,Tabela4[#All],2,FALSE),"?"),"-")</f>
        <v>-</v>
      </c>
    </row>
    <row r="8" spans="1:11" x14ac:dyDescent="0.3">
      <c r="B8" s="4" t="str">
        <f>IF($A8&lt;&gt;"",VLOOKUP($A8,Tabela2[#All],2,TRUE),"-")</f>
        <v>-</v>
      </c>
      <c r="E8" s="4" t="str">
        <f>IF(A8&lt;&gt;"",IFERROR(VLOOKUP($A8,Tabela2[#All],3,TRUE)+VLOOKUP($C8,Tabela3[#All],2,FALSE),"?"),"-")</f>
        <v>-</v>
      </c>
      <c r="F8" s="4" t="str">
        <f>IFERROR(IF($A8&lt;&gt;"",IF(VLOOKUP($A8,Tabela2[#All],4,TRUE)="Dif",$A8-$E8-$K8,VLOOKUP($A8,Tabela2[#All],4,TRUE)),"-"),"?")</f>
        <v>-</v>
      </c>
      <c r="G8" s="4" t="str">
        <f>IFERROR(IF($A8&lt;&gt;"",IF(VLOOKUP($A8,Tabela2[#All],5,TRUE)="Dif",$A8-SUM($E8:F8)-$K8,VLOOKUP($A8,Tabela2[#All],5,TRUE)),"-"),"?")</f>
        <v>-</v>
      </c>
      <c r="H8" s="4" t="str">
        <f>IFERROR(IF($A8&lt;&gt;"",IF(VLOOKUP($A8,Tabela2[#All],6,TRUE)="Dif",$A8-SUM($E8:G8)-$K8,VLOOKUP($A8,Tabela2[#All],6,TRUE)),"-"),"?")</f>
        <v>-</v>
      </c>
      <c r="I8" s="4" t="str">
        <f>IFERROR(IF($A8&lt;&gt;"",IF(VLOOKUP($A8,Tabela2[#All],7,TRUE)="Dif",$A8-SUM($E8:H8)-$K8,VLOOKUP($A8,Tabela2[#All],7,TRUE)),"-"),"?")</f>
        <v>-</v>
      </c>
      <c r="J8" s="4" t="str">
        <f>IFERROR(IF($A8&lt;&gt;"",IF(VLOOKUP($A8,Tabela2[#All],8,TRUE)="Dif",$A8-SUM($E8:I8)-$K8,VLOOKUP($A8,Tabela2[#All],8,TRUE)),"-"),"?")</f>
        <v>-</v>
      </c>
      <c r="K8" s="4" t="str">
        <f>IF(A8&lt;&gt;"",IFERROR(VLOOKUP($A8,Tabela2[#All],3,TRUE)+VLOOKUP($D8,Tabela4[#All],2,FALSE),"?"),"-")</f>
        <v>-</v>
      </c>
    </row>
    <row r="9" spans="1:11" x14ac:dyDescent="0.3">
      <c r="B9" s="4" t="str">
        <f>IF($A9&lt;&gt;"",VLOOKUP($A9,Tabela2[#All],2,TRUE),"-")</f>
        <v>-</v>
      </c>
      <c r="E9" s="4" t="str">
        <f>IF(A9&lt;&gt;"",IFERROR(VLOOKUP($A9,Tabela2[#All],3,TRUE)+VLOOKUP($C9,Tabela3[#All],2,FALSE),"?"),"-")</f>
        <v>-</v>
      </c>
      <c r="F9" s="4" t="str">
        <f>IFERROR(IF($A9&lt;&gt;"",IF(VLOOKUP($A9,Tabela2[#All],4,TRUE)="Dif",$A9-$E9-$K9,VLOOKUP($A9,Tabela2[#All],4,TRUE)),"-"),"?")</f>
        <v>-</v>
      </c>
      <c r="G9" s="4" t="str">
        <f>IFERROR(IF($A9&lt;&gt;"",IF(VLOOKUP($A9,Tabela2[#All],5,TRUE)="Dif",$A9-SUM($E9:F9)-$K9,VLOOKUP($A9,Tabela2[#All],5,TRUE)),"-"),"?")</f>
        <v>-</v>
      </c>
      <c r="H9" s="4" t="str">
        <f>IFERROR(IF($A9&lt;&gt;"",IF(VLOOKUP($A9,Tabela2[#All],6,TRUE)="Dif",$A9-SUM($E9:G9)-$K9,VLOOKUP($A9,Tabela2[#All],6,TRUE)),"-"),"?")</f>
        <v>-</v>
      </c>
      <c r="I9" s="4" t="str">
        <f>IFERROR(IF($A9&lt;&gt;"",IF(VLOOKUP($A9,Tabela2[#All],7,TRUE)="Dif",$A9-SUM($E9:H9)-$K9,VLOOKUP($A9,Tabela2[#All],7,TRUE)),"-"),"?")</f>
        <v>-</v>
      </c>
      <c r="J9" s="4" t="str">
        <f>IFERROR(IF($A9&lt;&gt;"",IF(VLOOKUP($A9,Tabela2[#All],8,TRUE)="Dif",$A9-SUM($E9:I9)-$K9,VLOOKUP($A9,Tabela2[#All],8,TRUE)),"-"),"?")</f>
        <v>-</v>
      </c>
      <c r="K9" s="4" t="str">
        <f>IF(A9&lt;&gt;"",IFERROR(VLOOKUP($A9,Tabela2[#All],3,TRUE)+VLOOKUP($D9,Tabela4[#All],2,FALSE),"?"),"-")</f>
        <v>-</v>
      </c>
    </row>
    <row r="10" spans="1:11" x14ac:dyDescent="0.3">
      <c r="B10" s="4" t="str">
        <f>IF($A10&lt;&gt;"",VLOOKUP($A10,Tabela2[#All],2,TRUE),"-")</f>
        <v>-</v>
      </c>
      <c r="E10" s="4" t="str">
        <f>IF(A10&lt;&gt;"",IFERROR(VLOOKUP($A10,Tabela2[#All],3,TRUE)+VLOOKUP($C10,Tabela3[#All],2,FALSE),"?"),"-")</f>
        <v>-</v>
      </c>
      <c r="F10" s="4" t="str">
        <f>IFERROR(IF($A10&lt;&gt;"",IF(VLOOKUP($A10,Tabela2[#All],4,TRUE)="Dif",$A10-$E10-$K10,VLOOKUP($A10,Tabela2[#All],4,TRUE)),"-"),"?")</f>
        <v>-</v>
      </c>
      <c r="G10" s="4" t="str">
        <f>IFERROR(IF($A10&lt;&gt;"",IF(VLOOKUP($A10,Tabela2[#All],5,TRUE)="Dif",$A10-SUM($E10:F10)-$K10,VLOOKUP($A10,Tabela2[#All],5,TRUE)),"-"),"?")</f>
        <v>-</v>
      </c>
      <c r="H10" s="4" t="str">
        <f>IFERROR(IF($A10&lt;&gt;"",IF(VLOOKUP($A10,Tabela2[#All],6,TRUE)="Dif",$A10-SUM($E10:G10)-$K10,VLOOKUP($A10,Tabela2[#All],6,TRUE)),"-"),"?")</f>
        <v>-</v>
      </c>
      <c r="I10" s="4" t="str">
        <f>IFERROR(IF($A10&lt;&gt;"",IF(VLOOKUP($A10,Tabela2[#All],7,TRUE)="Dif",$A10-SUM($E10:H10)-$K10,VLOOKUP($A10,Tabela2[#All],7,TRUE)),"-"),"?")</f>
        <v>-</v>
      </c>
      <c r="J10" s="4" t="str">
        <f>IFERROR(IF($A10&lt;&gt;"",IF(VLOOKUP($A10,Tabela2[#All],8,TRUE)="Dif",$A10-SUM($E10:I10)-$K10,VLOOKUP($A10,Tabela2[#All],8,TRUE)),"-"),"?")</f>
        <v>-</v>
      </c>
      <c r="K10" s="4" t="str">
        <f>IF(A10&lt;&gt;"",IFERROR(VLOOKUP($A10,Tabela2[#All],3,TRUE)+VLOOKUP($D10,Tabela4[#All],2,FALSE),"?"),"-")</f>
        <v>-</v>
      </c>
    </row>
    <row r="11" spans="1:11" x14ac:dyDescent="0.3">
      <c r="B11" s="4" t="str">
        <f>IF($A11&lt;&gt;"",VLOOKUP($A11,Tabela2[#All],2,TRUE),"-")</f>
        <v>-</v>
      </c>
      <c r="E11" s="4" t="str">
        <f>IF(A11&lt;&gt;"",IFERROR(VLOOKUP($A11,Tabela2[#All],3,TRUE)+VLOOKUP($C11,Tabela3[#All],2,FALSE),"?"),"-")</f>
        <v>-</v>
      </c>
      <c r="F11" s="4" t="str">
        <f>IFERROR(IF($A11&lt;&gt;"",IF(VLOOKUP($A11,Tabela2[#All],4,TRUE)="Dif",$A11-$E11-$K11,VLOOKUP($A11,Tabela2[#All],4,TRUE)),"-"),"?")</f>
        <v>-</v>
      </c>
      <c r="G11" s="4" t="str">
        <f>IFERROR(IF($A11&lt;&gt;"",IF(VLOOKUP($A11,Tabela2[#All],5,TRUE)="Dif",$A11-SUM($E11:F11)-$K11,VLOOKUP($A11,Tabela2[#All],5,TRUE)),"-"),"?")</f>
        <v>-</v>
      </c>
      <c r="H11" s="4" t="str">
        <f>IFERROR(IF($A11&lt;&gt;"",IF(VLOOKUP($A11,Tabela2[#All],6,TRUE)="Dif",$A11-SUM($E11:G11)-$K11,VLOOKUP($A11,Tabela2[#All],6,TRUE)),"-"),"?")</f>
        <v>-</v>
      </c>
      <c r="I11" s="4" t="str">
        <f>IFERROR(IF($A11&lt;&gt;"",IF(VLOOKUP($A11,Tabela2[#All],7,TRUE)="Dif",$A11-SUM($E11:H11)-$K11,VLOOKUP($A11,Tabela2[#All],7,TRUE)),"-"),"?")</f>
        <v>-</v>
      </c>
      <c r="J11" s="4" t="str">
        <f>IFERROR(IF($A11&lt;&gt;"",IF(VLOOKUP($A11,Tabela2[#All],8,TRUE)="Dif",$A11-SUM($E11:I11)-$K11,VLOOKUP($A11,Tabela2[#All],8,TRUE)),"-"),"?")</f>
        <v>-</v>
      </c>
      <c r="K11" s="4" t="str">
        <f>IF(A11&lt;&gt;"",IFERROR(VLOOKUP($A11,Tabela2[#All],3,TRUE)+VLOOKUP($D11,Tabela4[#All],2,FALSE),"?"),"-")</f>
        <v>-</v>
      </c>
    </row>
    <row r="12" spans="1:11" x14ac:dyDescent="0.3">
      <c r="B12" s="4" t="str">
        <f>IF($A12&lt;&gt;"",VLOOKUP($A12,Tabela2[#All],2,TRUE),"-")</f>
        <v>-</v>
      </c>
      <c r="E12" s="4" t="str">
        <f>IF(A12&lt;&gt;"",IFERROR(VLOOKUP($A12,Tabela2[#All],3,TRUE)+VLOOKUP($C12,Tabela3[#All],2,FALSE),"?"),"-")</f>
        <v>-</v>
      </c>
      <c r="F12" s="4" t="str">
        <f>IFERROR(IF($A12&lt;&gt;"",IF(VLOOKUP($A12,Tabela2[#All],4,TRUE)="Dif",$A12-$E12-$K12,VLOOKUP($A12,Tabela2[#All],4,TRUE)),"-"),"?")</f>
        <v>-</v>
      </c>
      <c r="G12" s="4" t="str">
        <f>IFERROR(IF($A12&lt;&gt;"",IF(VLOOKUP($A12,Tabela2[#All],5,TRUE)="Dif",$A12-SUM($E12:F12)-$K12,VLOOKUP($A12,Tabela2[#All],5,TRUE)),"-"),"?")</f>
        <v>-</v>
      </c>
      <c r="H12" s="4" t="str">
        <f>IFERROR(IF($A12&lt;&gt;"",IF(VLOOKUP($A12,Tabela2[#All],6,TRUE)="Dif",$A12-SUM($E12:G12)-$K12,VLOOKUP($A12,Tabela2[#All],6,TRUE)),"-"),"?")</f>
        <v>-</v>
      </c>
      <c r="I12" s="4" t="str">
        <f>IFERROR(IF($A12&lt;&gt;"",IF(VLOOKUP($A12,Tabela2[#All],7,TRUE)="Dif",$A12-SUM($E12:H12)-$K12,VLOOKUP($A12,Tabela2[#All],7,TRUE)),"-"),"?")</f>
        <v>-</v>
      </c>
      <c r="J12" s="4" t="str">
        <f>IFERROR(IF($A12&lt;&gt;"",IF(VLOOKUP($A12,Tabela2[#All],8,TRUE)="Dif",$A12-SUM($E12:I12)-$K12,VLOOKUP($A12,Tabela2[#All],8,TRUE)),"-"),"?")</f>
        <v>-</v>
      </c>
      <c r="K12" s="4" t="str">
        <f>IF(A12&lt;&gt;"",IFERROR(VLOOKUP($A12,Tabela2[#All],3,TRUE)+VLOOKUP($D12,Tabela4[#All],2,FALSE),"?"),"-")</f>
        <v>-</v>
      </c>
    </row>
    <row r="13" spans="1:11" x14ac:dyDescent="0.3">
      <c r="B13" s="4" t="str">
        <f>IF($A13&lt;&gt;"",VLOOKUP($A13,Tabela2[#All],2,TRUE),"-")</f>
        <v>-</v>
      </c>
      <c r="E13" s="4" t="str">
        <f>IF(A13&lt;&gt;"",IFERROR(VLOOKUP($A13,Tabela2[#All],3,TRUE)+VLOOKUP($C13,Tabela3[#All],2,FALSE),"?"),"-")</f>
        <v>-</v>
      </c>
      <c r="F13" s="4" t="str">
        <f>IFERROR(IF($A13&lt;&gt;"",IF(VLOOKUP($A13,Tabela2[#All],4,TRUE)="Dif",$A13-$E13-$K13,VLOOKUP($A13,Tabela2[#All],4,TRUE)),"-"),"?")</f>
        <v>-</v>
      </c>
      <c r="G13" s="4" t="str">
        <f>IFERROR(IF($A13&lt;&gt;"",IF(VLOOKUP($A13,Tabela2[#All],5,TRUE)="Dif",$A13-SUM($E13:F13)-$K13,VLOOKUP($A13,Tabela2[#All],5,TRUE)),"-"),"?")</f>
        <v>-</v>
      </c>
      <c r="H13" s="4" t="str">
        <f>IFERROR(IF($A13&lt;&gt;"",IF(VLOOKUP($A13,Tabela2[#All],6,TRUE)="Dif",$A13-SUM($E13:G13)-$K13,VLOOKUP($A13,Tabela2[#All],6,TRUE)),"-"),"?")</f>
        <v>-</v>
      </c>
      <c r="I13" s="4" t="str">
        <f>IFERROR(IF($A13&lt;&gt;"",IF(VLOOKUP($A13,Tabela2[#All],7,TRUE)="Dif",$A13-SUM($E13:H13)-$K13,VLOOKUP($A13,Tabela2[#All],7,TRUE)),"-"),"?")</f>
        <v>-</v>
      </c>
      <c r="J13" s="4" t="str">
        <f>IFERROR(IF($A13&lt;&gt;"",IF(VLOOKUP($A13,Tabela2[#All],8,TRUE)="Dif",$A13-SUM($E13:I13)-$K13,VLOOKUP($A13,Tabela2[#All],8,TRUE)),"-"),"?")</f>
        <v>-</v>
      </c>
      <c r="K13" s="4" t="str">
        <f>IF(A13&lt;&gt;"",IFERROR(VLOOKUP($A13,Tabela2[#All],3,TRUE)+VLOOKUP($D13,Tabela4[#All],2,FALSE),"?"),"-")</f>
        <v>-</v>
      </c>
    </row>
    <row r="14" spans="1:11" x14ac:dyDescent="0.3">
      <c r="B14" s="4" t="str">
        <f>IF($A14&lt;&gt;"",VLOOKUP($A14,Tabela2[#All],2,TRUE),"-")</f>
        <v>-</v>
      </c>
      <c r="E14" s="4" t="str">
        <f>IF(A14&lt;&gt;"",IFERROR(VLOOKUP($A14,Tabela2[#All],3,TRUE)+VLOOKUP($C14,Tabela3[#All],2,FALSE),"?"),"-")</f>
        <v>-</v>
      </c>
      <c r="F14" s="4" t="str">
        <f>IFERROR(IF($A14&lt;&gt;"",IF(VLOOKUP($A14,Tabela2[#All],4,TRUE)="Dif",$A14-$E14-$K14,VLOOKUP($A14,Tabela2[#All],4,TRUE)),"-"),"?")</f>
        <v>-</v>
      </c>
      <c r="G14" s="4" t="str">
        <f>IFERROR(IF($A14&lt;&gt;"",IF(VLOOKUP($A14,Tabela2[#All],5,TRUE)="Dif",$A14-SUM($E14:F14)-$K14,VLOOKUP($A14,Tabela2[#All],5,TRUE)),"-"),"?")</f>
        <v>-</v>
      </c>
      <c r="H14" s="4" t="str">
        <f>IFERROR(IF($A14&lt;&gt;"",IF(VLOOKUP($A14,Tabela2[#All],6,TRUE)="Dif",$A14-SUM($E14:G14)-$K14,VLOOKUP($A14,Tabela2[#All],6,TRUE)),"-"),"?")</f>
        <v>-</v>
      </c>
      <c r="I14" s="4" t="str">
        <f>IFERROR(IF($A14&lt;&gt;"",IF(VLOOKUP($A14,Tabela2[#All],7,TRUE)="Dif",$A14-SUM($E14:H14)-$K14,VLOOKUP($A14,Tabela2[#All],7,TRUE)),"-"),"?")</f>
        <v>-</v>
      </c>
      <c r="J14" s="4" t="str">
        <f>IFERROR(IF($A14&lt;&gt;"",IF(VLOOKUP($A14,Tabela2[#All],8,TRUE)="Dif",$A14-SUM($E14:I14)-$K14,VLOOKUP($A14,Tabela2[#All],8,TRUE)),"-"),"?")</f>
        <v>-</v>
      </c>
      <c r="K14" s="4" t="str">
        <f>IF(A14&lt;&gt;"",IFERROR(VLOOKUP($A14,Tabela2[#All],3,TRUE)+VLOOKUP($D14,Tabela4[#All],2,FALSE),"?"),"-")</f>
        <v>-</v>
      </c>
    </row>
    <row r="15" spans="1:11" x14ac:dyDescent="0.3">
      <c r="B15" s="4" t="str">
        <f>IF($A15&lt;&gt;"",VLOOKUP($A15,Tabela2[#All],2,TRUE),"-")</f>
        <v>-</v>
      </c>
      <c r="E15" s="4" t="str">
        <f>IF(A15&lt;&gt;"",IFERROR(VLOOKUP($A15,Tabela2[#All],3,TRUE)+VLOOKUP($C15,Tabela3[#All],2,FALSE),"?"),"-")</f>
        <v>-</v>
      </c>
      <c r="F15" s="4" t="str">
        <f>IFERROR(IF($A15&lt;&gt;"",IF(VLOOKUP($A15,Tabela2[#All],4,TRUE)="Dif",$A15-$E15-$K15,VLOOKUP($A15,Tabela2[#All],4,TRUE)),"-"),"?")</f>
        <v>-</v>
      </c>
      <c r="G15" s="4" t="str">
        <f>IFERROR(IF($A15&lt;&gt;"",IF(VLOOKUP($A15,Tabela2[#All],5,TRUE)="Dif",$A15-SUM($E15:F15)-$K15,VLOOKUP($A15,Tabela2[#All],5,TRUE)),"-"),"?")</f>
        <v>-</v>
      </c>
      <c r="H15" s="4" t="str">
        <f>IFERROR(IF($A15&lt;&gt;"",IF(VLOOKUP($A15,Tabela2[#All],6,TRUE)="Dif",$A15-SUM($E15:G15)-$K15,VLOOKUP($A15,Tabela2[#All],6,TRUE)),"-"),"?")</f>
        <v>-</v>
      </c>
      <c r="I15" s="4" t="str">
        <f>IFERROR(IF($A15&lt;&gt;"",IF(VLOOKUP($A15,Tabela2[#All],7,TRUE)="Dif",$A15-SUM($E15:H15)-$K15,VLOOKUP($A15,Tabela2[#All],7,TRUE)),"-"),"?")</f>
        <v>-</v>
      </c>
      <c r="J15" s="4" t="str">
        <f>IFERROR(IF($A15&lt;&gt;"",IF(VLOOKUP($A15,Tabela2[#All],8,TRUE)="Dif",$A15-SUM($E15:I15)-$K15,VLOOKUP($A15,Tabela2[#All],8,TRUE)),"-"),"?")</f>
        <v>-</v>
      </c>
      <c r="K15" s="4" t="str">
        <f>IF(A15&lt;&gt;"",IFERROR(VLOOKUP($A15,Tabela2[#All],3,TRUE)+VLOOKUP($D15,Tabela4[#All],2,FALSE),"?"),"-")</f>
        <v>-</v>
      </c>
    </row>
    <row r="16" spans="1:11" x14ac:dyDescent="0.3">
      <c r="B16" s="4" t="str">
        <f>IF($A16&lt;&gt;"",VLOOKUP($A16,Tabela2[#All],2,TRUE),"-")</f>
        <v>-</v>
      </c>
      <c r="E16" s="4" t="str">
        <f>IF(A16&lt;&gt;"",IFERROR(VLOOKUP($A16,Tabela2[#All],3,TRUE)+VLOOKUP($C16,Tabela3[#All],2,FALSE),"?"),"-")</f>
        <v>-</v>
      </c>
      <c r="F16" s="4" t="str">
        <f>IFERROR(IF($A16&lt;&gt;"",IF(VLOOKUP($A16,Tabela2[#All],4,TRUE)="Dif",$A16-$E16-$K16,VLOOKUP($A16,Tabela2[#All],4,TRUE)),"-"),"?")</f>
        <v>-</v>
      </c>
      <c r="G16" s="4" t="str">
        <f>IFERROR(IF($A16&lt;&gt;"",IF(VLOOKUP($A16,Tabela2[#All],5,TRUE)="Dif",$A16-SUM($E16:F16)-$K16,VLOOKUP($A16,Tabela2[#All],5,TRUE)),"-"),"?")</f>
        <v>-</v>
      </c>
      <c r="H16" s="4" t="str">
        <f>IFERROR(IF($A16&lt;&gt;"",IF(VLOOKUP($A16,Tabela2[#All],6,TRUE)="Dif",$A16-SUM($E16:G16)-$K16,VLOOKUP($A16,Tabela2[#All],6,TRUE)),"-"),"?")</f>
        <v>-</v>
      </c>
      <c r="I16" s="4" t="str">
        <f>IFERROR(IF($A16&lt;&gt;"",IF(VLOOKUP($A16,Tabela2[#All],7,TRUE)="Dif",$A16-SUM($E16:H16)-$K16,VLOOKUP($A16,Tabela2[#All],7,TRUE)),"-"),"?")</f>
        <v>-</v>
      </c>
      <c r="J16" s="4" t="str">
        <f>IFERROR(IF($A16&lt;&gt;"",IF(VLOOKUP($A16,Tabela2[#All],8,TRUE)="Dif",$A16-SUM($E16:I16)-$K16,VLOOKUP($A16,Tabela2[#All],8,TRUE)),"-"),"?")</f>
        <v>-</v>
      </c>
      <c r="K16" s="4" t="str">
        <f>IF(A16&lt;&gt;"",IFERROR(VLOOKUP($A16,Tabela2[#All],3,TRUE)+VLOOKUP($D16,Tabela4[#All],2,FALSE),"?"),"-")</f>
        <v>-</v>
      </c>
    </row>
    <row r="17" spans="2:11" x14ac:dyDescent="0.3">
      <c r="B17" s="4" t="str">
        <f>IF($A17&lt;&gt;"",VLOOKUP($A17,Tabela2[#All],2,TRUE),"-")</f>
        <v>-</v>
      </c>
      <c r="E17" s="4" t="str">
        <f>IF(A17&lt;&gt;"",IFERROR(VLOOKUP($A17,Tabela2[#All],3,TRUE)+VLOOKUP($C17,Tabela3[#All],2,FALSE),"?"),"-")</f>
        <v>-</v>
      </c>
      <c r="F17" s="4" t="str">
        <f>IFERROR(IF($A17&lt;&gt;"",IF(VLOOKUP($A17,Tabela2[#All],4,TRUE)="Dif",$A17-$E17-$K17,VLOOKUP($A17,Tabela2[#All],4,TRUE)),"-"),"?")</f>
        <v>-</v>
      </c>
      <c r="G17" s="4" t="str">
        <f>IFERROR(IF($A17&lt;&gt;"",IF(VLOOKUP($A17,Tabela2[#All],5,TRUE)="Dif",$A17-SUM($E17:F17)-$K17,VLOOKUP($A17,Tabela2[#All],5,TRUE)),"-"),"?")</f>
        <v>-</v>
      </c>
      <c r="H17" s="4" t="str">
        <f>IFERROR(IF($A17&lt;&gt;"",IF(VLOOKUP($A17,Tabela2[#All],6,TRUE)="Dif",$A17-SUM($E17:G17)-$K17,VLOOKUP($A17,Tabela2[#All],6,TRUE)),"-"),"?")</f>
        <v>-</v>
      </c>
      <c r="I17" s="4" t="str">
        <f>IFERROR(IF($A17&lt;&gt;"",IF(VLOOKUP($A17,Tabela2[#All],7,TRUE)="Dif",$A17-SUM($E17:H17)-$K17,VLOOKUP($A17,Tabela2[#All],7,TRUE)),"-"),"?")</f>
        <v>-</v>
      </c>
      <c r="J17" s="4" t="str">
        <f>IFERROR(IF($A17&lt;&gt;"",IF(VLOOKUP($A17,Tabela2[#All],8,TRUE)="Dif",$A17-SUM($E17:I17)-$K17,VLOOKUP($A17,Tabela2[#All],8,TRUE)),"-"),"?")</f>
        <v>-</v>
      </c>
      <c r="K17" s="4" t="str">
        <f>IF(A17&lt;&gt;"",IFERROR(VLOOKUP($A17,Tabela2[#All],3,TRUE)+VLOOKUP($D17,Tabela4[#All],2,FALSE),"?"),"-")</f>
        <v>-</v>
      </c>
    </row>
    <row r="18" spans="2:11" x14ac:dyDescent="0.3">
      <c r="B18" s="4" t="str">
        <f>IF($A18&lt;&gt;"",VLOOKUP($A18,Tabela2[#All],2,TRUE),"-")</f>
        <v>-</v>
      </c>
      <c r="E18" s="4" t="str">
        <f>IF(A18&lt;&gt;"",IFERROR(VLOOKUP($A18,Tabela2[#All],3,TRUE)+VLOOKUP($C18,Tabela3[#All],2,FALSE),"?"),"-")</f>
        <v>-</v>
      </c>
      <c r="F18" s="4" t="str">
        <f>IFERROR(IF($A18&lt;&gt;"",IF(VLOOKUP($A18,Tabela2[#All],4,TRUE)="Dif",$A18-$E18-$K18,VLOOKUP($A18,Tabela2[#All],4,TRUE)),"-"),"?")</f>
        <v>-</v>
      </c>
      <c r="G18" s="4" t="str">
        <f>IFERROR(IF($A18&lt;&gt;"",IF(VLOOKUP($A18,Tabela2[#All],5,TRUE)="Dif",$A18-SUM($E18:F18)-$K18,VLOOKUP($A18,Tabela2[#All],5,TRUE)),"-"),"?")</f>
        <v>-</v>
      </c>
      <c r="H18" s="4" t="str">
        <f>IFERROR(IF($A18&lt;&gt;"",IF(VLOOKUP($A18,Tabela2[#All],6,TRUE)="Dif",$A18-SUM($E18:G18)-$K18,VLOOKUP($A18,Tabela2[#All],6,TRUE)),"-"),"?")</f>
        <v>-</v>
      </c>
      <c r="I18" s="4" t="str">
        <f>IFERROR(IF($A18&lt;&gt;"",IF(VLOOKUP($A18,Tabela2[#All],7,TRUE)="Dif",$A18-SUM($E18:H18)-$K18,VLOOKUP($A18,Tabela2[#All],7,TRUE)),"-"),"?")</f>
        <v>-</v>
      </c>
      <c r="J18" s="4" t="str">
        <f>IFERROR(IF($A18&lt;&gt;"",IF(VLOOKUP($A18,Tabela2[#All],8,TRUE)="Dif",$A18-SUM($E18:I18)-$K18,VLOOKUP($A18,Tabela2[#All],8,TRUE)),"-"),"?")</f>
        <v>-</v>
      </c>
      <c r="K18" s="4" t="str">
        <f>IF(A18&lt;&gt;"",IFERROR(VLOOKUP($A18,Tabela2[#All],3,TRUE)+VLOOKUP($D18,Tabela4[#All],2,FALSE),"?"),"-")</f>
        <v>-</v>
      </c>
    </row>
    <row r="19" spans="2:11" x14ac:dyDescent="0.3">
      <c r="B19" s="4" t="str">
        <f>IF($A19&lt;&gt;"",VLOOKUP($A19,Tabela2[#All],2,TRUE),"-")</f>
        <v>-</v>
      </c>
      <c r="E19" s="4" t="str">
        <f>IF(A19&lt;&gt;"",IFERROR(VLOOKUP($A19,Tabela2[#All],3,TRUE)+VLOOKUP($C19,Tabela3[#All],2,FALSE),"?"),"-")</f>
        <v>-</v>
      </c>
      <c r="F19" s="4" t="str">
        <f>IFERROR(IF($A19&lt;&gt;"",IF(VLOOKUP($A19,Tabela2[#All],4,TRUE)="Dif",$A19-$E19-$K19,VLOOKUP($A19,Tabela2[#All],4,TRUE)),"-"),"?")</f>
        <v>-</v>
      </c>
      <c r="G19" s="4" t="str">
        <f>IFERROR(IF($A19&lt;&gt;"",IF(VLOOKUP($A19,Tabela2[#All],5,TRUE)="Dif",$A19-SUM($E19:F19)-$K19,VLOOKUP($A19,Tabela2[#All],5,TRUE)),"-"),"?")</f>
        <v>-</v>
      </c>
      <c r="H19" s="4" t="str">
        <f>IFERROR(IF($A19&lt;&gt;"",IF(VLOOKUP($A19,Tabela2[#All],6,TRUE)="Dif",$A19-SUM($E19:G19)-$K19,VLOOKUP($A19,Tabela2[#All],6,TRUE)),"-"),"?")</f>
        <v>-</v>
      </c>
      <c r="I19" s="4" t="str">
        <f>IFERROR(IF($A19&lt;&gt;"",IF(VLOOKUP($A19,Tabela2[#All],7,TRUE)="Dif",$A19-SUM($E19:H19)-$K19,VLOOKUP($A19,Tabela2[#All],7,TRUE)),"-"),"?")</f>
        <v>-</v>
      </c>
      <c r="J19" s="4" t="str">
        <f>IFERROR(IF($A19&lt;&gt;"",IF(VLOOKUP($A19,Tabela2[#All],8,TRUE)="Dif",$A19-SUM($E19:I19)-$K19,VLOOKUP($A19,Tabela2[#All],8,TRUE)),"-"),"?")</f>
        <v>-</v>
      </c>
      <c r="K19" s="4" t="str">
        <f>IF(A19&lt;&gt;"",IFERROR(VLOOKUP($A19,Tabela2[#All],3,TRUE)+VLOOKUP($D19,Tabela4[#All],2,FALSE),"?"),"-")</f>
        <v>-</v>
      </c>
    </row>
    <row r="20" spans="2:11" x14ac:dyDescent="0.3">
      <c r="B20" s="4" t="str">
        <f>IF($A20&lt;&gt;"",VLOOKUP($A20,Tabela2[#All],2,TRUE),"-")</f>
        <v>-</v>
      </c>
      <c r="E20" s="4" t="str">
        <f>IF(A20&lt;&gt;"",IFERROR(VLOOKUP($A20,Tabela2[#All],3,TRUE)+VLOOKUP($C20,Tabela3[#All],2,FALSE),"?"),"-")</f>
        <v>-</v>
      </c>
      <c r="F20" s="4" t="str">
        <f>IFERROR(IF($A20&lt;&gt;"",IF(VLOOKUP($A20,Tabela2[#All],4,TRUE)="Dif",$A20-$E20-$K20,VLOOKUP($A20,Tabela2[#All],4,TRUE)),"-"),"?")</f>
        <v>-</v>
      </c>
      <c r="G20" s="4" t="str">
        <f>IFERROR(IF($A20&lt;&gt;"",IF(VLOOKUP($A20,Tabela2[#All],5,TRUE)="Dif",$A20-SUM($E20:F20)-$K20,VLOOKUP($A20,Tabela2[#All],5,TRUE)),"-"),"?")</f>
        <v>-</v>
      </c>
      <c r="H20" s="4" t="str">
        <f>IFERROR(IF($A20&lt;&gt;"",IF(VLOOKUP($A20,Tabela2[#All],6,TRUE)="Dif",$A20-SUM($E20:G20)-$K20,VLOOKUP($A20,Tabela2[#All],6,TRUE)),"-"),"?")</f>
        <v>-</v>
      </c>
      <c r="I20" s="4" t="str">
        <f>IFERROR(IF($A20&lt;&gt;"",IF(VLOOKUP($A20,Tabela2[#All],7,TRUE)="Dif",$A20-SUM($E20:H20)-$K20,VLOOKUP($A20,Tabela2[#All],7,TRUE)),"-"),"?")</f>
        <v>-</v>
      </c>
      <c r="J20" s="4" t="str">
        <f>IFERROR(IF($A20&lt;&gt;"",IF(VLOOKUP($A20,Tabela2[#All],8,TRUE)="Dif",$A20-SUM($E20:I20)-$K20,VLOOKUP($A20,Tabela2[#All],8,TRUE)),"-"),"?")</f>
        <v>-</v>
      </c>
      <c r="K20" s="4" t="str">
        <f>IF(A20&lt;&gt;"",IFERROR(VLOOKUP($A20,Tabela2[#All],3,TRUE)+VLOOKUP($D20,Tabela4[#All],2,FALSE),"?"),"-")</f>
        <v>-</v>
      </c>
    </row>
    <row r="21" spans="2:11" x14ac:dyDescent="0.3">
      <c r="B21" s="4" t="str">
        <f>IF($A21&lt;&gt;"",VLOOKUP($A21,Tabela2[#All],2,TRUE),"-")</f>
        <v>-</v>
      </c>
      <c r="E21" s="4" t="str">
        <f>IF(A21&lt;&gt;"",IFERROR(VLOOKUP($A21,Tabela2[#All],3,TRUE)+VLOOKUP($C21,Tabela3[#All],2,FALSE),"?"),"-")</f>
        <v>-</v>
      </c>
      <c r="F21" s="4" t="str">
        <f>IFERROR(IF($A21&lt;&gt;"",IF(VLOOKUP($A21,Tabela2[#All],4,TRUE)="Dif",$A21-$E21-$K21,VLOOKUP($A21,Tabela2[#All],4,TRUE)),"-"),"?")</f>
        <v>-</v>
      </c>
      <c r="G21" s="4" t="str">
        <f>IFERROR(IF($A21&lt;&gt;"",IF(VLOOKUP($A21,Tabela2[#All],5,TRUE)="Dif",$A21-SUM($E21:F21)-$K21,VLOOKUP($A21,Tabela2[#All],5,TRUE)),"-"),"?")</f>
        <v>-</v>
      </c>
      <c r="H21" s="4" t="str">
        <f>IFERROR(IF($A21&lt;&gt;"",IF(VLOOKUP($A21,Tabela2[#All],6,TRUE)="Dif",$A21-SUM($E21:G21)-$K21,VLOOKUP($A21,Tabela2[#All],6,TRUE)),"-"),"?")</f>
        <v>-</v>
      </c>
      <c r="I21" s="4" t="str">
        <f>IFERROR(IF($A21&lt;&gt;"",IF(VLOOKUP($A21,Tabela2[#All],7,TRUE)="Dif",$A21-SUM($E21:H21)-$K21,VLOOKUP($A21,Tabela2[#All],7,TRUE)),"-"),"?")</f>
        <v>-</v>
      </c>
      <c r="J21" s="4" t="str">
        <f>IFERROR(IF($A21&lt;&gt;"",IF(VLOOKUP($A21,Tabela2[#All],8,TRUE)="Dif",$A21-SUM($E21:I21)-$K21,VLOOKUP($A21,Tabela2[#All],8,TRUE)),"-"),"?")</f>
        <v>-</v>
      </c>
      <c r="K21" s="4" t="str">
        <f>IF(A21&lt;&gt;"",IFERROR(VLOOKUP($A21,Tabela2[#All],3,TRUE)+VLOOKUP($D21,Tabela4[#All],2,FALSE),"?"),"-")</f>
        <v>-</v>
      </c>
    </row>
    <row r="22" spans="2:11" x14ac:dyDescent="0.3">
      <c r="B22" s="4" t="str">
        <f>IF($A22&lt;&gt;"",VLOOKUP($A22,Tabela2[#All],2,TRUE),"-")</f>
        <v>-</v>
      </c>
      <c r="E22" s="4" t="str">
        <f>IF(A22&lt;&gt;"",IFERROR(VLOOKUP($A22,Tabela2[#All],3,TRUE)+VLOOKUP($C22,Tabela3[#All],2,FALSE),"?"),"-")</f>
        <v>-</v>
      </c>
      <c r="F22" s="4" t="str">
        <f>IFERROR(IF($A22&lt;&gt;"",IF(VLOOKUP($A22,Tabela2[#All],4,TRUE)="Dif",$A22-$E22-$K22,VLOOKUP($A22,Tabela2[#All],4,TRUE)),"-"),"?")</f>
        <v>-</v>
      </c>
      <c r="G22" s="4" t="str">
        <f>IFERROR(IF($A22&lt;&gt;"",IF(VLOOKUP($A22,Tabela2[#All],5,TRUE)="Dif",$A22-SUM($E22:F22)-$K22,VLOOKUP($A22,Tabela2[#All],5,TRUE)),"-"),"?")</f>
        <v>-</v>
      </c>
      <c r="H22" s="4" t="str">
        <f>IFERROR(IF($A22&lt;&gt;"",IF(VLOOKUP($A22,Tabela2[#All],6,TRUE)="Dif",$A22-SUM($E22:G22)-$K22,VLOOKUP($A22,Tabela2[#All],6,TRUE)),"-"),"?")</f>
        <v>-</v>
      </c>
      <c r="I22" s="4" t="str">
        <f>IFERROR(IF($A22&lt;&gt;"",IF(VLOOKUP($A22,Tabela2[#All],7,TRUE)="Dif",$A22-SUM($E22:H22)-$K22,VLOOKUP($A22,Tabela2[#All],7,TRUE)),"-"),"?")</f>
        <v>-</v>
      </c>
      <c r="J22" s="4" t="str">
        <f>IFERROR(IF($A22&lt;&gt;"",IF(VLOOKUP($A22,Tabela2[#All],8,TRUE)="Dif",$A22-SUM($E22:I22)-$K22,VLOOKUP($A22,Tabela2[#All],8,TRUE)),"-"),"?")</f>
        <v>-</v>
      </c>
      <c r="K22" s="4" t="str">
        <f>IF(A22&lt;&gt;"",IFERROR(VLOOKUP($A22,Tabela2[#All],3,TRUE)+VLOOKUP($D22,Tabela4[#All],2,FALSE),"?"),"-")</f>
        <v>-</v>
      </c>
    </row>
    <row r="23" spans="2:11" x14ac:dyDescent="0.3">
      <c r="B23" s="4" t="str">
        <f>IF($A23&lt;&gt;"",VLOOKUP($A23,Tabela2[#All],2,TRUE),"-")</f>
        <v>-</v>
      </c>
      <c r="E23" s="4" t="str">
        <f>IF(A23&lt;&gt;"",IFERROR(VLOOKUP($A23,Tabela2[#All],3,TRUE)+VLOOKUP($C23,Tabela3[#All],2,FALSE),"?"),"-")</f>
        <v>-</v>
      </c>
      <c r="F23" s="4" t="str">
        <f>IFERROR(IF($A23&lt;&gt;"",IF(VLOOKUP($A23,Tabela2[#All],4,TRUE)="Dif",$A23-$E23-$K23,VLOOKUP($A23,Tabela2[#All],4,TRUE)),"-"),"?")</f>
        <v>-</v>
      </c>
      <c r="G23" s="4" t="str">
        <f>IFERROR(IF($A23&lt;&gt;"",IF(VLOOKUP($A23,Tabela2[#All],5,TRUE)="Dif",$A23-SUM($E23:F23)-$K23,VLOOKUP($A23,Tabela2[#All],5,TRUE)),"-"),"?")</f>
        <v>-</v>
      </c>
      <c r="H23" s="4" t="str">
        <f>IFERROR(IF($A23&lt;&gt;"",IF(VLOOKUP($A23,Tabela2[#All],6,TRUE)="Dif",$A23-SUM($E23:G23)-$K23,VLOOKUP($A23,Tabela2[#All],6,TRUE)),"-"),"?")</f>
        <v>-</v>
      </c>
      <c r="I23" s="4" t="str">
        <f>IFERROR(IF($A23&lt;&gt;"",IF(VLOOKUP($A23,Tabela2[#All],7,TRUE)="Dif",$A23-SUM($E23:H23)-$K23,VLOOKUP($A23,Tabela2[#All],7,TRUE)),"-"),"?")</f>
        <v>-</v>
      </c>
      <c r="J23" s="4" t="str">
        <f>IFERROR(IF($A23&lt;&gt;"",IF(VLOOKUP($A23,Tabela2[#All],8,TRUE)="Dif",$A23-SUM($E23:I23)-$K23,VLOOKUP($A23,Tabela2[#All],8,TRUE)),"-"),"?")</f>
        <v>-</v>
      </c>
      <c r="K23" s="4" t="str">
        <f>IF(A23&lt;&gt;"",IFERROR(VLOOKUP($A23,Tabela2[#All],3,TRUE)+VLOOKUP($D23,Tabela4[#All],2,FALSE),"?"),"-")</f>
        <v>-</v>
      </c>
    </row>
    <row r="24" spans="2:11" x14ac:dyDescent="0.3">
      <c r="B24" s="4" t="str">
        <f>IF($A24&lt;&gt;"",VLOOKUP($A24,Tabela2[#All],2,TRUE),"-")</f>
        <v>-</v>
      </c>
      <c r="E24" s="4" t="str">
        <f>IF(A24&lt;&gt;"",IFERROR(VLOOKUP($A24,Tabela2[#All],3,TRUE)+VLOOKUP($C24,Tabela3[#All],2,FALSE),"?"),"-")</f>
        <v>-</v>
      </c>
      <c r="F24" s="4" t="str">
        <f>IFERROR(IF($A24&lt;&gt;"",IF(VLOOKUP($A24,Tabela2[#All],4,TRUE)="Dif",$A24-$E24-$K24,VLOOKUP($A24,Tabela2[#All],4,TRUE)),"-"),"?")</f>
        <v>-</v>
      </c>
      <c r="G24" s="4" t="str">
        <f>IFERROR(IF($A24&lt;&gt;"",IF(VLOOKUP($A24,Tabela2[#All],5,TRUE)="Dif",$A24-SUM($E24:F24)-$K24,VLOOKUP($A24,Tabela2[#All],5,TRUE)),"-"),"?")</f>
        <v>-</v>
      </c>
      <c r="H24" s="4" t="str">
        <f>IFERROR(IF($A24&lt;&gt;"",IF(VLOOKUP($A24,Tabela2[#All],6,TRUE)="Dif",$A24-SUM($E24:G24)-$K24,VLOOKUP($A24,Tabela2[#All],6,TRUE)),"-"),"?")</f>
        <v>-</v>
      </c>
      <c r="I24" s="4" t="str">
        <f>IFERROR(IF($A24&lt;&gt;"",IF(VLOOKUP($A24,Tabela2[#All],7,TRUE)="Dif",$A24-SUM($E24:H24)-$K24,VLOOKUP($A24,Tabela2[#All],7,TRUE)),"-"),"?")</f>
        <v>-</v>
      </c>
      <c r="J24" s="4" t="str">
        <f>IFERROR(IF($A24&lt;&gt;"",IF(VLOOKUP($A24,Tabela2[#All],8,TRUE)="Dif",$A24-SUM($E24:I24)-$K24,VLOOKUP($A24,Tabela2[#All],8,TRUE)),"-"),"?")</f>
        <v>-</v>
      </c>
      <c r="K24" s="4" t="str">
        <f>IF(A24&lt;&gt;"",IFERROR(VLOOKUP($A24,Tabela2[#All],3,TRUE)+VLOOKUP($D24,Tabela4[#All],2,FALSE),"?"),"-")</f>
        <v>-</v>
      </c>
    </row>
    <row r="25" spans="2:11" x14ac:dyDescent="0.3">
      <c r="B25" s="4" t="str">
        <f>IF($A25&lt;&gt;"",VLOOKUP($A25,Tabela2[#All],2,TRUE),"-")</f>
        <v>-</v>
      </c>
      <c r="E25" s="4" t="str">
        <f>IF(A25&lt;&gt;"",IFERROR(VLOOKUP($A25,Tabela2[#All],3,TRUE)+VLOOKUP($C25,Tabela3[#All],2,FALSE),"?"),"-")</f>
        <v>-</v>
      </c>
      <c r="F25" s="4" t="str">
        <f>IFERROR(IF($A25&lt;&gt;"",IF(VLOOKUP($A25,Tabela2[#All],4,TRUE)="Dif",$A25-$E25-$K25,VLOOKUP($A25,Tabela2[#All],4,TRUE)),"-"),"?")</f>
        <v>-</v>
      </c>
      <c r="G25" s="4" t="str">
        <f>IFERROR(IF($A25&lt;&gt;"",IF(VLOOKUP($A25,Tabela2[#All],5,TRUE)="Dif",$A25-SUM($E25:F25)-$K25,VLOOKUP($A25,Tabela2[#All],5,TRUE)),"-"),"?")</f>
        <v>-</v>
      </c>
      <c r="H25" s="4" t="str">
        <f>IFERROR(IF($A25&lt;&gt;"",IF(VLOOKUP($A25,Tabela2[#All],6,TRUE)="Dif",$A25-SUM($E25:G25)-$K25,VLOOKUP($A25,Tabela2[#All],6,TRUE)),"-"),"?")</f>
        <v>-</v>
      </c>
      <c r="I25" s="4" t="str">
        <f>IFERROR(IF($A25&lt;&gt;"",IF(VLOOKUP($A25,Tabela2[#All],7,TRUE)="Dif",$A25-SUM($E25:H25)-$K25,VLOOKUP($A25,Tabela2[#All],7,TRUE)),"-"),"?")</f>
        <v>-</v>
      </c>
      <c r="J25" s="4" t="str">
        <f>IFERROR(IF($A25&lt;&gt;"",IF(VLOOKUP($A25,Tabela2[#All],8,TRUE)="Dif",$A25-SUM($E25:I25)-$K25,VLOOKUP($A25,Tabela2[#All],8,TRUE)),"-"),"?")</f>
        <v>-</v>
      </c>
      <c r="K25" s="4" t="str">
        <f>IF(A25&lt;&gt;"",IFERROR(VLOOKUP($A25,Tabela2[#All],3,TRUE)+VLOOKUP($D25,Tabela4[#All],2,FALSE),"?"),"-")</f>
        <v>-</v>
      </c>
    </row>
    <row r="26" spans="2:11" x14ac:dyDescent="0.3">
      <c r="B26" s="4" t="str">
        <f>IF($A26&lt;&gt;"",VLOOKUP($A26,Tabela2[#All],2,TRUE),"-")</f>
        <v>-</v>
      </c>
      <c r="E26" s="4" t="str">
        <f>IF(A26&lt;&gt;"",IFERROR(VLOOKUP($A26,Tabela2[#All],3,TRUE)+VLOOKUP($C26,Tabela3[#All],2,FALSE),"?"),"-")</f>
        <v>-</v>
      </c>
      <c r="F26" s="4" t="str">
        <f>IFERROR(IF($A26&lt;&gt;"",IF(VLOOKUP($A26,Tabela2[#All],4,TRUE)="Dif",$A26-$E26-$K26,VLOOKUP($A26,Tabela2[#All],4,TRUE)),"-"),"?")</f>
        <v>-</v>
      </c>
      <c r="G26" s="4" t="str">
        <f>IFERROR(IF($A26&lt;&gt;"",IF(VLOOKUP($A26,Tabela2[#All],5,TRUE)="Dif",$A26-SUM($E26:F26)-$K26,VLOOKUP($A26,Tabela2[#All],5,TRUE)),"-"),"?")</f>
        <v>-</v>
      </c>
      <c r="H26" s="4" t="str">
        <f>IFERROR(IF($A26&lt;&gt;"",IF(VLOOKUP($A26,Tabela2[#All],6,TRUE)="Dif",$A26-SUM($E26:G26)-$K26,VLOOKUP($A26,Tabela2[#All],6,TRUE)),"-"),"?")</f>
        <v>-</v>
      </c>
      <c r="I26" s="4" t="str">
        <f>IFERROR(IF($A26&lt;&gt;"",IF(VLOOKUP($A26,Tabela2[#All],7,TRUE)="Dif",$A26-SUM($E26:H26)-$K26,VLOOKUP($A26,Tabela2[#All],7,TRUE)),"-"),"?")</f>
        <v>-</v>
      </c>
      <c r="J26" s="4" t="str">
        <f>IFERROR(IF($A26&lt;&gt;"",IF(VLOOKUP($A26,Tabela2[#All],8,TRUE)="Dif",$A26-SUM($E26:I26)-$K26,VLOOKUP($A26,Tabela2[#All],8,TRUE)),"-"),"?")</f>
        <v>-</v>
      </c>
      <c r="K26" s="4" t="str">
        <f>IF(A26&lt;&gt;"",IFERROR(VLOOKUP($A26,Tabela2[#All],3,TRUE)+VLOOKUP($D26,Tabela4[#All],2,FALSE),"?"),"-")</f>
        <v>-</v>
      </c>
    </row>
    <row r="27" spans="2:11" x14ac:dyDescent="0.3">
      <c r="B27" s="4" t="str">
        <f>IF($A27&lt;&gt;"",VLOOKUP($A27,Tabela2[#All],2,TRUE),"-")</f>
        <v>-</v>
      </c>
      <c r="E27" s="4" t="str">
        <f>IF(A27&lt;&gt;"",IFERROR(VLOOKUP($A27,Tabela2[#All],3,TRUE)+VLOOKUP($C27,Tabela3[#All],2,FALSE),"?"),"-")</f>
        <v>-</v>
      </c>
      <c r="F27" s="4" t="str">
        <f>IFERROR(IF($A27&lt;&gt;"",IF(VLOOKUP($A27,Tabela2[#All],4,TRUE)="Dif",$A27-$E27-$K27,VLOOKUP($A27,Tabela2[#All],4,TRUE)),"-"),"?")</f>
        <v>-</v>
      </c>
      <c r="G27" s="4" t="str">
        <f>IFERROR(IF($A27&lt;&gt;"",IF(VLOOKUP($A27,Tabela2[#All],5,TRUE)="Dif",$A27-SUM($E27:F27)-$K27,VLOOKUP($A27,Tabela2[#All],5,TRUE)),"-"),"?")</f>
        <v>-</v>
      </c>
      <c r="H27" s="4" t="str">
        <f>IFERROR(IF($A27&lt;&gt;"",IF(VLOOKUP($A27,Tabela2[#All],6,TRUE)="Dif",$A27-SUM($E27:G27)-$K27,VLOOKUP($A27,Tabela2[#All],6,TRUE)),"-"),"?")</f>
        <v>-</v>
      </c>
      <c r="I27" s="4" t="str">
        <f>IFERROR(IF($A27&lt;&gt;"",IF(VLOOKUP($A27,Tabela2[#All],7,TRUE)="Dif",$A27-SUM($E27:H27)-$K27,VLOOKUP($A27,Tabela2[#All],7,TRUE)),"-"),"?")</f>
        <v>-</v>
      </c>
      <c r="J27" s="4" t="str">
        <f>IFERROR(IF($A27&lt;&gt;"",IF(VLOOKUP($A27,Tabela2[#All],8,TRUE)="Dif",$A27-SUM($E27:I27)-$K27,VLOOKUP($A27,Tabela2[#All],8,TRUE)),"-"),"?")</f>
        <v>-</v>
      </c>
      <c r="K27" s="4" t="str">
        <f>IF(A27&lt;&gt;"",IFERROR(VLOOKUP($A27,Tabela2[#All],3,TRUE)+VLOOKUP($D27,Tabela4[#All],2,FALSE),"?"),"-")</f>
        <v>-</v>
      </c>
    </row>
    <row r="28" spans="2:11" x14ac:dyDescent="0.3">
      <c r="B28" s="4" t="str">
        <f>IF($A28&lt;&gt;"",VLOOKUP($A28,Tabela2[#All],2,TRUE),"-")</f>
        <v>-</v>
      </c>
      <c r="E28" s="4" t="str">
        <f>IF(A28&lt;&gt;"",IFERROR(VLOOKUP($A28,Tabela2[#All],3,TRUE)+VLOOKUP($C28,Tabela3[#All],2,FALSE),"?"),"-")</f>
        <v>-</v>
      </c>
      <c r="F28" s="4" t="str">
        <f>IFERROR(IF($A28&lt;&gt;"",IF(VLOOKUP($A28,Tabela2[#All],4,TRUE)="Dif",$A28-$E28-$K28,VLOOKUP($A28,Tabela2[#All],4,TRUE)),"-"),"?")</f>
        <v>-</v>
      </c>
      <c r="G28" s="4" t="str">
        <f>IFERROR(IF($A28&lt;&gt;"",IF(VLOOKUP($A28,Tabela2[#All],5,TRUE)="Dif",$A28-SUM($E28:F28)-$K28,VLOOKUP($A28,Tabela2[#All],5,TRUE)),"-"),"?")</f>
        <v>-</v>
      </c>
      <c r="H28" s="4" t="str">
        <f>IFERROR(IF($A28&lt;&gt;"",IF(VLOOKUP($A28,Tabela2[#All],6,TRUE)="Dif",$A28-SUM($E28:G28)-$K28,VLOOKUP($A28,Tabela2[#All],6,TRUE)),"-"),"?")</f>
        <v>-</v>
      </c>
      <c r="I28" s="4" t="str">
        <f>IFERROR(IF($A28&lt;&gt;"",IF(VLOOKUP($A28,Tabela2[#All],7,TRUE)="Dif",$A28-SUM($E28:H28)-$K28,VLOOKUP($A28,Tabela2[#All],7,TRUE)),"-"),"?")</f>
        <v>-</v>
      </c>
      <c r="J28" s="4" t="str">
        <f>IFERROR(IF($A28&lt;&gt;"",IF(VLOOKUP($A28,Tabela2[#All],8,TRUE)="Dif",$A28-SUM($E28:I28)-$K28,VLOOKUP($A28,Tabela2[#All],8,TRUE)),"-"),"?")</f>
        <v>-</v>
      </c>
      <c r="K28" s="4" t="str">
        <f>IF(A28&lt;&gt;"",IFERROR(VLOOKUP($A28,Tabela2[#All],3,TRUE)+VLOOKUP($D28,Tabela4[#All],2,FALSE),"?"),"-")</f>
        <v>-</v>
      </c>
    </row>
    <row r="29" spans="2:11" x14ac:dyDescent="0.3">
      <c r="B29" s="4" t="str">
        <f>IF($A29&lt;&gt;"",VLOOKUP($A29,Tabela2[#All],2,TRUE),"-")</f>
        <v>-</v>
      </c>
      <c r="E29" s="4" t="str">
        <f>IF(A29&lt;&gt;"",IFERROR(VLOOKUP($A29,Tabela2[#All],3,TRUE)+VLOOKUP($C29,Tabela3[#All],2,FALSE),"?"),"-")</f>
        <v>-</v>
      </c>
      <c r="F29" s="4" t="str">
        <f>IFERROR(IF($A29&lt;&gt;"",IF(VLOOKUP($A29,Tabela2[#All],4,TRUE)="Dif",$A29-$E29-$K29,VLOOKUP($A29,Tabela2[#All],4,TRUE)),"-"),"?")</f>
        <v>-</v>
      </c>
      <c r="G29" s="4" t="str">
        <f>IFERROR(IF($A29&lt;&gt;"",IF(VLOOKUP($A29,Tabela2[#All],5,TRUE)="Dif",$A29-SUM($E29:F29)-$K29,VLOOKUP($A29,Tabela2[#All],5,TRUE)),"-"),"?")</f>
        <v>-</v>
      </c>
      <c r="H29" s="4" t="str">
        <f>IFERROR(IF($A29&lt;&gt;"",IF(VLOOKUP($A29,Tabela2[#All],6,TRUE)="Dif",$A29-SUM($E29:G29)-$K29,VLOOKUP($A29,Tabela2[#All],6,TRUE)),"-"),"?")</f>
        <v>-</v>
      </c>
      <c r="I29" s="4" t="str">
        <f>IFERROR(IF($A29&lt;&gt;"",IF(VLOOKUP($A29,Tabela2[#All],7,TRUE)="Dif",$A29-SUM($E29:H29)-$K29,VLOOKUP($A29,Tabela2[#All],7,TRUE)),"-"),"?")</f>
        <v>-</v>
      </c>
      <c r="J29" s="4" t="str">
        <f>IFERROR(IF($A29&lt;&gt;"",IF(VLOOKUP($A29,Tabela2[#All],8,TRUE)="Dif",$A29-SUM($E29:I29)-$K29,VLOOKUP($A29,Tabela2[#All],8,TRUE)),"-"),"?")</f>
        <v>-</v>
      </c>
      <c r="K29" s="4" t="str">
        <f>IF(A29&lt;&gt;"",IFERROR(VLOOKUP($A29,Tabela2[#All],3,TRUE)+VLOOKUP($D29,Tabela4[#All],2,FALSE),"?"),"-")</f>
        <v>-</v>
      </c>
    </row>
    <row r="30" spans="2:11" x14ac:dyDescent="0.3">
      <c r="B30" s="4" t="str">
        <f>IF($A30&lt;&gt;"",VLOOKUP($A30,Tabela2[#All],2,TRUE),"-")</f>
        <v>-</v>
      </c>
      <c r="E30" s="4" t="str">
        <f>IF(A30&lt;&gt;"",IFERROR(VLOOKUP($A30,Tabela2[#All],3,TRUE)+VLOOKUP($C30,Tabela3[#All],2,FALSE),"?"),"-")</f>
        <v>-</v>
      </c>
      <c r="F30" s="4" t="str">
        <f>IFERROR(IF($A30&lt;&gt;"",IF(VLOOKUP($A30,Tabela2[#All],4,TRUE)="Dif",$A30-$E30-$K30,VLOOKUP($A30,Tabela2[#All],4,TRUE)),"-"),"?")</f>
        <v>-</v>
      </c>
      <c r="G30" s="4" t="str">
        <f>IFERROR(IF($A30&lt;&gt;"",IF(VLOOKUP($A30,Tabela2[#All],5,TRUE)="Dif",$A30-SUM($E30:F30)-$K30,VLOOKUP($A30,Tabela2[#All],5,TRUE)),"-"),"?")</f>
        <v>-</v>
      </c>
      <c r="H30" s="4" t="str">
        <f>IFERROR(IF($A30&lt;&gt;"",IF(VLOOKUP($A30,Tabela2[#All],6,TRUE)="Dif",$A30-SUM($E30:G30)-$K30,VLOOKUP($A30,Tabela2[#All],6,TRUE)),"-"),"?")</f>
        <v>-</v>
      </c>
      <c r="I30" s="4" t="str">
        <f>IFERROR(IF($A30&lt;&gt;"",IF(VLOOKUP($A30,Tabela2[#All],7,TRUE)="Dif",$A30-SUM($E30:H30)-$K30,VLOOKUP($A30,Tabela2[#All],7,TRUE)),"-"),"?")</f>
        <v>-</v>
      </c>
      <c r="J30" s="4" t="str">
        <f>IFERROR(IF($A30&lt;&gt;"",IF(VLOOKUP($A30,Tabela2[#All],8,TRUE)="Dif",$A30-SUM($E30:I30)-$K30,VLOOKUP($A30,Tabela2[#All],8,TRUE)),"-"),"?")</f>
        <v>-</v>
      </c>
      <c r="K30" s="4" t="str">
        <f>IF(A30&lt;&gt;"",IFERROR(VLOOKUP($A30,Tabela2[#All],3,TRUE)+VLOOKUP($D30,Tabela4[#All],2,FALSE),"?"),"-")</f>
        <v>-</v>
      </c>
    </row>
    <row r="31" spans="2:11" x14ac:dyDescent="0.3">
      <c r="B31" s="4" t="str">
        <f>IF($A31&lt;&gt;"",VLOOKUP($A31,Tabela2[#All],2,TRUE),"-")</f>
        <v>-</v>
      </c>
      <c r="E31" s="4" t="str">
        <f>IF(A31&lt;&gt;"",IFERROR(VLOOKUP($A31,Tabela2[#All],3,TRUE)+VLOOKUP($C31,Tabela3[#All],2,FALSE),"?"),"-")</f>
        <v>-</v>
      </c>
      <c r="F31" s="4" t="str">
        <f>IFERROR(IF($A31&lt;&gt;"",IF(VLOOKUP($A31,Tabela2[#All],4,TRUE)="Dif",$A31-$E31-$K31,VLOOKUP($A31,Tabela2[#All],4,TRUE)),"-"),"?")</f>
        <v>-</v>
      </c>
      <c r="G31" s="4" t="str">
        <f>IFERROR(IF($A31&lt;&gt;"",IF(VLOOKUP($A31,Tabela2[#All],5,TRUE)="Dif",$A31-SUM($E31:F31)-$K31,VLOOKUP($A31,Tabela2[#All],5,TRUE)),"-"),"?")</f>
        <v>-</v>
      </c>
      <c r="H31" s="4" t="str">
        <f>IFERROR(IF($A31&lt;&gt;"",IF(VLOOKUP($A31,Tabela2[#All],6,TRUE)="Dif",$A31-SUM($E31:G31)-$K31,VLOOKUP($A31,Tabela2[#All],6,TRUE)),"-"),"?")</f>
        <v>-</v>
      </c>
      <c r="I31" s="4" t="str">
        <f>IFERROR(IF($A31&lt;&gt;"",IF(VLOOKUP($A31,Tabela2[#All],7,TRUE)="Dif",$A31-SUM($E31:H31)-$K31,VLOOKUP($A31,Tabela2[#All],7,TRUE)),"-"),"?")</f>
        <v>-</v>
      </c>
      <c r="J31" s="4" t="str">
        <f>IFERROR(IF($A31&lt;&gt;"",IF(VLOOKUP($A31,Tabela2[#All],8,TRUE)="Dif",$A31-SUM($E31:I31)-$K31,VLOOKUP($A31,Tabela2[#All],8,TRUE)),"-"),"?")</f>
        <v>-</v>
      </c>
      <c r="K31" s="4" t="str">
        <f>IF(A31&lt;&gt;"",IFERROR(VLOOKUP($A31,Tabela2[#All],3,TRUE)+VLOOKUP($D31,Tabela4[#All],2,FALSE),"?"),"-")</f>
        <v>-</v>
      </c>
    </row>
  </sheetData>
  <sheetProtection algorithmName="SHA-512" hashValue="jC5TRzWKbH1W+D58XCRC8t1tjQyDXczyz5LrDPtbMz3lDwW2MO/GOSeiwbtGWiT/JK8RmP/Q/UYpKgzK1TLf+A==" saltValue="JrqP3eRD404sFtWJR9cRfA==" spinCount="100000" sheet="1" objects="1" scenarios="1"/>
  <phoneticPr fontId="1" type="noConversion"/>
  <dataValidations count="2">
    <dataValidation type="list" allowBlank="1" showInputMessage="1" showErrorMessage="1" sqref="C2:C31" xr:uid="{B06CD704-8894-4672-B0D5-E3C43702D73F}">
      <formula1>"PADRÃO,25,10"</formula1>
    </dataValidation>
    <dataValidation type="list" allowBlank="1" showInputMessage="1" showErrorMessage="1" sqref="D2:D31" xr:uid="{2104A556-870F-4044-B41D-1B172FA52901}">
      <formula1>"PADRÃO,40"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1DEE-04C0-4390-ABE4-E0FB6AB756D3}">
  <sheetPr>
    <tabColor theme="7" tint="-0.249977111117893"/>
  </sheetPr>
  <dimension ref="A1:K31"/>
  <sheetViews>
    <sheetView workbookViewId="0">
      <selection activeCell="D3" sqref="D3"/>
    </sheetView>
  </sheetViews>
  <sheetFormatPr defaultColWidth="0" defaultRowHeight="14.4" customHeight="1" zeroHeight="1" x14ac:dyDescent="0.3"/>
  <cols>
    <col min="1" max="1" width="17.77734375" style="5" customWidth="1"/>
    <col min="2" max="11" width="17.77734375" style="1" customWidth="1"/>
    <col min="12" max="16384" width="8.88671875" style="1" hidden="1"/>
  </cols>
  <sheetData>
    <row r="1" spans="1:11" ht="28.8" x14ac:dyDescent="0.3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</row>
    <row r="2" spans="1:11" x14ac:dyDescent="0.3">
      <c r="A2" s="5">
        <v>2350</v>
      </c>
      <c r="B2" s="4">
        <f>IF($A2&lt;&gt;"",IF(Tabela11[[#This Row],[ALTURA PORTA]]&lt;769,"Erro!",VLOOKUP($A2,Tabela26[#All],2,TRUE)),"-")</f>
        <v>5</v>
      </c>
      <c r="C2" s="5">
        <v>50</v>
      </c>
      <c r="D2" s="5" t="s">
        <v>14</v>
      </c>
      <c r="E2" s="4">
        <f>IF(A2&lt;&gt;"",IF(Tabela11[[#This Row],[ALTURA PORTA]]&lt;769,"Erro!",IFERROR(VLOOKUP($A2,Tabela26[#All],3,TRUE)+VLOOKUP($C2,Tabela310[#All],2,FALSE),"?")),"-")</f>
        <v>173.5</v>
      </c>
      <c r="F2" s="4">
        <f>IFERROR(IF($A2&lt;&gt;"",IF(Tabela11[[#This Row],[ALTURA PORTA]]&lt;769,"Erro!",IF(VLOOKUP($A2,Tabela26[#All],4,TRUE)="Dif",$A2-$E2-$K2,VLOOKUP($A2,Tabela26[#All],4,TRUE))),"-"),"?")</f>
        <v>525</v>
      </c>
      <c r="G2" s="4">
        <f>IFERROR(IF($A2&lt;&gt;"",IF(Tabela11[[#This Row],[ALTURA PORTA]]&lt;769,"Erro!",IF(VLOOKUP($A2,Tabela26[#All],5,TRUE)="Dif",$A2-SUM($E2:F2)-$K2,VLOOKUP($A2,Tabela26[#All],5,TRUE))),"-"),"?")</f>
        <v>672</v>
      </c>
      <c r="H2" s="4">
        <f>IFERROR(IF($A2&lt;&gt;"",IF(Tabela11[[#This Row],[ALTURA PORTA]]&lt;769,"Erro!",IF(VLOOKUP($A2,Tabela26[#All],6,TRUE)="Dif",$A2-SUM($E2:G2)-$K2,VLOOKUP($A2,Tabela26[#All],6,TRUE))),"-"),"?")</f>
        <v>480</v>
      </c>
      <c r="I2" s="4">
        <f>IFERROR(IF($A2&lt;&gt;"",IF(Tabela11[[#This Row],[ALTURA PORTA]]&lt;769,"Erro!",IF(VLOOKUP($A2,Tabela26[#All],7,TRUE)="Dif",$A2-SUM($E2:H2)-$K2,VLOOKUP($A2,Tabela26[#All],7,TRUE))),"-"),"?")</f>
        <v>379.5</v>
      </c>
      <c r="J2" s="4" t="str">
        <f>IFERROR(IF($A2&lt;&gt;"",IF(Tabela11[[#This Row],[ALTURA PORTA]]&lt;769,"Erro!",IF(VLOOKUP($A2,Tabela26[#All],8,TRUE)="Dif",$A2-SUM($E2:I2)-$K2,VLOOKUP($A2,Tabela26[#All],8,TRUE))),"-"),"?")</f>
        <v>-</v>
      </c>
      <c r="K2" s="4">
        <f>IF(A2&lt;&gt;"",IF(Tabela11[[#This Row],[ALTURA PORTA]]&lt;769,"Erro!",IFERROR(VLOOKUP($A2,Tabela26[#All],3,TRUE)+VLOOKUP($D2,Tabela411[#All],2,FALSE),"?")),"-")</f>
        <v>120</v>
      </c>
    </row>
    <row r="3" spans="1:11" x14ac:dyDescent="0.3">
      <c r="A3" s="5">
        <v>2400</v>
      </c>
      <c r="B3" s="4">
        <f>IF($A3&lt;&gt;"",VLOOKUP($A3,Tabela26[#All],2,TRUE),"-")</f>
        <v>6</v>
      </c>
      <c r="C3" s="5">
        <v>50</v>
      </c>
      <c r="D3" s="5" t="s">
        <v>14</v>
      </c>
      <c r="E3" s="4">
        <f>IF(A3&lt;&gt;"",IFERROR(VLOOKUP($A3,Tabela26[#All],3,TRUE)+VLOOKUP($C3,Tabela310[#All],2,FALSE),"?"),"-")</f>
        <v>173.5</v>
      </c>
      <c r="F3" s="4">
        <f>IFERROR(IF($A3&lt;&gt;"",IF(VLOOKUP($A3,Tabela26[#All],4,TRUE)="Dif",$A3-$E3-$K3,VLOOKUP($A3,Tabela26[#All],4,TRUE)),"-"),"?")</f>
        <v>525</v>
      </c>
      <c r="G3" s="4">
        <f>IFERROR(IF($A3&lt;&gt;"",IF(VLOOKUP($A3,Tabela26[#All],5,TRUE)="Dif",$A3-SUM($E3:F3)-$K3,VLOOKUP($A3,Tabela26[#All],5,TRUE)),"-"),"?")</f>
        <v>312</v>
      </c>
      <c r="H3" s="4">
        <f>IFERROR(IF($A3&lt;&gt;"",IF(VLOOKUP($A3,Tabela26[#All],6,TRUE)="Dif",$A3-SUM($E3:G3)-$K3,VLOOKUP($A3,Tabela26[#All],6,TRUE)),"-"),"?")</f>
        <v>480</v>
      </c>
      <c r="I3" s="4">
        <f>IFERROR(IF($A3&lt;&gt;"",IF(VLOOKUP($A3,Tabela26[#All],7,TRUE)="Dif",$A3-SUM($E3:H3)-$K3,VLOOKUP($A3,Tabela26[#All],7,TRUE)),"-"),"?")</f>
        <v>480</v>
      </c>
      <c r="J3" s="4">
        <f>IFERROR(IF($A3&lt;&gt;"",IF(VLOOKUP($A3,Tabela26[#All],8,TRUE)="Dif",$A3-SUM($E3:I3)-$K3,VLOOKUP($A3,Tabela26[#All],8,TRUE)),"-"),"?")</f>
        <v>309.5</v>
      </c>
      <c r="K3" s="4">
        <f>IF(A3&lt;&gt;"",IFERROR(VLOOKUP($A3,Tabela26[#All],3,TRUE)+VLOOKUP($D3,Tabela411[#All],2,FALSE),"?"),"-")</f>
        <v>120</v>
      </c>
    </row>
    <row r="4" spans="1:11" x14ac:dyDescent="0.3">
      <c r="B4" s="4" t="str">
        <f>IF($A4&lt;&gt;"",VLOOKUP($A4,Tabela26[#All],2,TRUE),"-")</f>
        <v>-</v>
      </c>
      <c r="C4" s="5"/>
      <c r="D4" s="5"/>
      <c r="E4" s="4" t="str">
        <f>IF(A4&lt;&gt;"",IFERROR(VLOOKUP($A4,Tabela26[#All],3,TRUE)+VLOOKUP($C4,Tabela310[#All],2,FALSE),"?"),"-")</f>
        <v>-</v>
      </c>
      <c r="F4" s="4" t="str">
        <f>IFERROR(IF($A4&lt;&gt;"",IF(VLOOKUP($A4,Tabela26[#All],4,TRUE)="Dif",$A4-$E4-$K4,VLOOKUP($A4,Tabela26[#All],4,TRUE)),"-"),"?")</f>
        <v>-</v>
      </c>
      <c r="G4" s="4" t="str">
        <f>IFERROR(IF($A4&lt;&gt;"",IF(VLOOKUP($A4,Tabela26[#All],5,TRUE)="Dif",$A4-SUM($E4:F4)-$K4,VLOOKUP($A4,Tabela26[#All],5,TRUE)),"-"),"?")</f>
        <v>-</v>
      </c>
      <c r="H4" s="4" t="str">
        <f>IFERROR(IF($A4&lt;&gt;"",IF(VLOOKUP($A4,Tabela26[#All],6,TRUE)="Dif",$A4-SUM($E4:G4)-$K4,VLOOKUP($A4,Tabela26[#All],6,TRUE)),"-"),"?")</f>
        <v>-</v>
      </c>
      <c r="I4" s="4" t="str">
        <f>IFERROR(IF($A4&lt;&gt;"",IF(VLOOKUP($A4,Tabela26[#All],7,TRUE)="Dif",$A4-SUM($E4:H4)-$K4,VLOOKUP($A4,Tabela26[#All],7,TRUE)),"-"),"?")</f>
        <v>-</v>
      </c>
      <c r="J4" s="4" t="str">
        <f>IFERROR(IF($A4&lt;&gt;"",IF(VLOOKUP($A4,Tabela26[#All],8,TRUE)="Dif",$A4-SUM($E4:I4)-$K4,VLOOKUP($A4,Tabela26[#All],8,TRUE)),"-"),"?")</f>
        <v>-</v>
      </c>
      <c r="K4" s="4" t="str">
        <f>IF(A4&lt;&gt;"",IFERROR(VLOOKUP($A4,Tabela26[#All],3,TRUE)+VLOOKUP($D4,Tabela411[#All],2,FALSE),"?"),"-")</f>
        <v>-</v>
      </c>
    </row>
    <row r="5" spans="1:11" x14ac:dyDescent="0.3">
      <c r="B5" s="4" t="str">
        <f>IF($A5&lt;&gt;"",VLOOKUP($A5,Tabela26[#All],2,TRUE),"-")</f>
        <v>-</v>
      </c>
      <c r="C5" s="5"/>
      <c r="D5" s="5"/>
      <c r="E5" s="4" t="str">
        <f>IF(A5&lt;&gt;"",IFERROR(VLOOKUP($A5,Tabela26[#All],3,TRUE)+VLOOKUP($C5,Tabela310[#All],2,FALSE),"?"),"-")</f>
        <v>-</v>
      </c>
      <c r="F5" s="4" t="str">
        <f>IFERROR(IF($A5&lt;&gt;"",IF(VLOOKUP($A5,Tabela26[#All],4,TRUE)="Dif",$A5-$E5-$K5,VLOOKUP($A5,Tabela26[#All],4,TRUE)),"-"),"?")</f>
        <v>-</v>
      </c>
      <c r="G5" s="4" t="str">
        <f>IFERROR(IF($A5&lt;&gt;"",IF(VLOOKUP($A5,Tabela26[#All],5,TRUE)="Dif",$A5-SUM($E5:F5)-$K5,VLOOKUP($A5,Tabela26[#All],5,TRUE)),"-"),"?")</f>
        <v>-</v>
      </c>
      <c r="H5" s="4" t="str">
        <f>IFERROR(IF($A5&lt;&gt;"",IF(VLOOKUP($A5,Tabela26[#All],6,TRUE)="Dif",$A5-SUM($E5:G5)-$K5,VLOOKUP($A5,Tabela26[#All],6,TRUE)),"-"),"?")</f>
        <v>-</v>
      </c>
      <c r="I5" s="4" t="str">
        <f>IFERROR(IF($A5&lt;&gt;"",IF(VLOOKUP($A5,Tabela26[#All],7,TRUE)="Dif",$A5-SUM($E5:H5)-$K5,VLOOKUP($A5,Tabela26[#All],7,TRUE)),"-"),"?")</f>
        <v>-</v>
      </c>
      <c r="J5" s="4" t="str">
        <f>IFERROR(IF($A5&lt;&gt;"",IF(VLOOKUP($A5,Tabela26[#All],8,TRUE)="Dif",$A5-SUM($E5:I5)-$K5,VLOOKUP($A5,Tabela26[#All],8,TRUE)),"-"),"?")</f>
        <v>-</v>
      </c>
      <c r="K5" s="4" t="str">
        <f>IF(A5&lt;&gt;"",IFERROR(VLOOKUP($A5,Tabela26[#All],3,TRUE)+VLOOKUP($D5,Tabela411[#All],2,FALSE),"?"),"-")</f>
        <v>-</v>
      </c>
    </row>
    <row r="6" spans="1:11" x14ac:dyDescent="0.3">
      <c r="B6" s="4" t="str">
        <f>IF($A6&lt;&gt;"",VLOOKUP($A6,Tabela26[#All],2,TRUE),"-")</f>
        <v>-</v>
      </c>
      <c r="C6" s="5"/>
      <c r="D6" s="5"/>
      <c r="E6" s="4" t="str">
        <f>IF(A6&lt;&gt;"",IFERROR(VLOOKUP($A6,Tabela26[#All],3,TRUE)+VLOOKUP($C6,Tabela310[#All],2,FALSE),"?"),"-")</f>
        <v>-</v>
      </c>
      <c r="F6" s="4" t="str">
        <f>IFERROR(IF($A6&lt;&gt;"",IF(VLOOKUP($A6,Tabela26[#All],4,TRUE)="Dif",$A6-$E6-$K6,VLOOKUP($A6,Tabela26[#All],4,TRUE)),"-"),"?")</f>
        <v>-</v>
      </c>
      <c r="G6" s="4" t="str">
        <f>IFERROR(IF($A6&lt;&gt;"",IF(VLOOKUP($A6,Tabela26[#All],5,TRUE)="Dif",$A6-SUM($E6:F6)-$K6,VLOOKUP($A6,Tabela26[#All],5,TRUE)),"-"),"?")</f>
        <v>-</v>
      </c>
      <c r="H6" s="4" t="str">
        <f>IFERROR(IF($A6&lt;&gt;"",IF(VLOOKUP($A6,Tabela26[#All],6,TRUE)="Dif",$A6-SUM($E6:G6)-$K6,VLOOKUP($A6,Tabela26[#All],6,TRUE)),"-"),"?")</f>
        <v>-</v>
      </c>
      <c r="I6" s="4" t="str">
        <f>IFERROR(IF($A6&lt;&gt;"",IF(VLOOKUP($A6,Tabela26[#All],7,TRUE)="Dif",$A6-SUM($E6:H6)-$K6,VLOOKUP($A6,Tabela26[#All],7,TRUE)),"-"),"?")</f>
        <v>-</v>
      </c>
      <c r="J6" s="4" t="str">
        <f>IFERROR(IF($A6&lt;&gt;"",IF(VLOOKUP($A6,Tabela26[#All],8,TRUE)="Dif",$A6-SUM($E6:I6)-$K6,VLOOKUP($A6,Tabela26[#All],8,TRUE)),"-"),"?")</f>
        <v>-</v>
      </c>
      <c r="K6" s="4" t="str">
        <f>IF(A6&lt;&gt;"",IFERROR(VLOOKUP($A6,Tabela26[#All],3,TRUE)+VLOOKUP($D6,Tabela411[#All],2,FALSE),"?"),"-")</f>
        <v>-</v>
      </c>
    </row>
    <row r="7" spans="1:11" x14ac:dyDescent="0.3">
      <c r="B7" s="4" t="str">
        <f>IF($A7&lt;&gt;"",VLOOKUP($A7,Tabela26[#All],2,TRUE),"-")</f>
        <v>-</v>
      </c>
      <c r="C7" s="5"/>
      <c r="D7" s="5"/>
      <c r="E7" s="4" t="str">
        <f>IF(A7&lt;&gt;"",IFERROR(VLOOKUP($A7,Tabela26[#All],3,TRUE)+VLOOKUP($C7,Tabela310[#All],2,FALSE),"?"),"-")</f>
        <v>-</v>
      </c>
      <c r="F7" s="4" t="str">
        <f>IFERROR(IF($A7&lt;&gt;"",IF(VLOOKUP($A7,Tabela26[#All],4,TRUE)="Dif",$A7-$E7-$K7,VLOOKUP($A7,Tabela26[#All],4,TRUE)),"-"),"?")</f>
        <v>-</v>
      </c>
      <c r="G7" s="4" t="str">
        <f>IFERROR(IF($A7&lt;&gt;"",IF(VLOOKUP($A7,Tabela26[#All],5,TRUE)="Dif",$A7-SUM($E7:F7)-$K7,VLOOKUP($A7,Tabela26[#All],5,TRUE)),"-"),"?")</f>
        <v>-</v>
      </c>
      <c r="H7" s="4" t="str">
        <f>IFERROR(IF($A7&lt;&gt;"",IF(VLOOKUP($A7,Tabela26[#All],6,TRUE)="Dif",$A7-SUM($E7:G7)-$K7,VLOOKUP($A7,Tabela26[#All],6,TRUE)),"-"),"?")</f>
        <v>-</v>
      </c>
      <c r="I7" s="4" t="str">
        <f>IFERROR(IF($A7&lt;&gt;"",IF(VLOOKUP($A7,Tabela26[#All],7,TRUE)="Dif",$A7-SUM($E7:H7)-$K7,VLOOKUP($A7,Tabela26[#All],7,TRUE)),"-"),"?")</f>
        <v>-</v>
      </c>
      <c r="J7" s="4" t="str">
        <f>IFERROR(IF($A7&lt;&gt;"",IF(VLOOKUP($A7,Tabela26[#All],8,TRUE)="Dif",$A7-SUM($E7:I7)-$K7,VLOOKUP($A7,Tabela26[#All],8,TRUE)),"-"),"?")</f>
        <v>-</v>
      </c>
      <c r="K7" s="4" t="str">
        <f>IF(A7&lt;&gt;"",IFERROR(VLOOKUP($A7,Tabela26[#All],3,TRUE)+VLOOKUP($D7,Tabela411[#All],2,FALSE),"?"),"-")</f>
        <v>-</v>
      </c>
    </row>
    <row r="8" spans="1:11" x14ac:dyDescent="0.3">
      <c r="B8" s="4" t="str">
        <f>IF($A8&lt;&gt;"",VLOOKUP($A8,Tabela26[#All],2,TRUE),"-")</f>
        <v>-</v>
      </c>
      <c r="C8" s="5"/>
      <c r="D8" s="5"/>
      <c r="E8" s="4" t="str">
        <f>IF(A8&lt;&gt;"",IFERROR(VLOOKUP($A8,Tabela26[#All],3,TRUE)+VLOOKUP($C8,Tabela310[#All],2,FALSE),"?"),"-")</f>
        <v>-</v>
      </c>
      <c r="F8" s="4" t="str">
        <f>IFERROR(IF($A8&lt;&gt;"",IF(VLOOKUP($A8,Tabela26[#All],4,TRUE)="Dif",$A8-$E8-$K8,VLOOKUP($A8,Tabela26[#All],4,TRUE)),"-"),"?")</f>
        <v>-</v>
      </c>
      <c r="G8" s="4" t="str">
        <f>IFERROR(IF($A8&lt;&gt;"",IF(VLOOKUP($A8,Tabela26[#All],5,TRUE)="Dif",$A8-SUM($E8:F8)-$K8,VLOOKUP($A8,Tabela26[#All],5,TRUE)),"-"),"?")</f>
        <v>-</v>
      </c>
      <c r="H8" s="4" t="str">
        <f>IFERROR(IF($A8&lt;&gt;"",IF(VLOOKUP($A8,Tabela26[#All],6,TRUE)="Dif",$A8-SUM($E8:G8)-$K8,VLOOKUP($A8,Tabela26[#All],6,TRUE)),"-"),"?")</f>
        <v>-</v>
      </c>
      <c r="I8" s="4" t="str">
        <f>IFERROR(IF($A8&lt;&gt;"",IF(VLOOKUP($A8,Tabela26[#All],7,TRUE)="Dif",$A8-SUM($E8:H8)-$K8,VLOOKUP($A8,Tabela26[#All],7,TRUE)),"-"),"?")</f>
        <v>-</v>
      </c>
      <c r="J8" s="4" t="str">
        <f>IFERROR(IF($A8&lt;&gt;"",IF(VLOOKUP($A8,Tabela26[#All],8,TRUE)="Dif",$A8-SUM($E8:I8)-$K8,VLOOKUP($A8,Tabela26[#All],8,TRUE)),"-"),"?")</f>
        <v>-</v>
      </c>
      <c r="K8" s="4" t="str">
        <f>IF(A8&lt;&gt;"",IFERROR(VLOOKUP($A8,Tabela26[#All],3,TRUE)+VLOOKUP($D8,Tabela411[#All],2,FALSE),"?"),"-")</f>
        <v>-</v>
      </c>
    </row>
    <row r="9" spans="1:11" x14ac:dyDescent="0.3">
      <c r="B9" s="4" t="str">
        <f>IF($A9&lt;&gt;"",VLOOKUP($A9,Tabela26[#All],2,TRUE),"-")</f>
        <v>-</v>
      </c>
      <c r="C9" s="5"/>
      <c r="D9" s="5"/>
      <c r="E9" s="4" t="str">
        <f>IF(A9&lt;&gt;"",IFERROR(VLOOKUP($A9,Tabela26[#All],3,TRUE)+VLOOKUP($C9,Tabela310[#All],2,FALSE),"?"),"-")</f>
        <v>-</v>
      </c>
      <c r="F9" s="4" t="str">
        <f>IFERROR(IF($A9&lt;&gt;"",IF(VLOOKUP($A9,Tabela26[#All],4,TRUE)="Dif",$A9-$E9-$K9,VLOOKUP($A9,Tabela26[#All],4,TRUE)),"-"),"?")</f>
        <v>-</v>
      </c>
      <c r="G9" s="4" t="str">
        <f>IFERROR(IF($A9&lt;&gt;"",IF(VLOOKUP($A9,Tabela26[#All],5,TRUE)="Dif",$A9-SUM($E9:F9)-$K9,VLOOKUP($A9,Tabela26[#All],5,TRUE)),"-"),"?")</f>
        <v>-</v>
      </c>
      <c r="H9" s="4" t="str">
        <f>IFERROR(IF($A9&lt;&gt;"",IF(VLOOKUP($A9,Tabela26[#All],6,TRUE)="Dif",$A9-SUM($E9:G9)-$K9,VLOOKUP($A9,Tabela26[#All],6,TRUE)),"-"),"?")</f>
        <v>-</v>
      </c>
      <c r="I9" s="4" t="str">
        <f>IFERROR(IF($A9&lt;&gt;"",IF(VLOOKUP($A9,Tabela26[#All],7,TRUE)="Dif",$A9-SUM($E9:H9)-$K9,VLOOKUP($A9,Tabela26[#All],7,TRUE)),"-"),"?")</f>
        <v>-</v>
      </c>
      <c r="J9" s="4" t="str">
        <f>IFERROR(IF($A9&lt;&gt;"",IF(VLOOKUP($A9,Tabela26[#All],8,TRUE)="Dif",$A9-SUM($E9:I9)-$K9,VLOOKUP($A9,Tabela26[#All],8,TRUE)),"-"),"?")</f>
        <v>-</v>
      </c>
      <c r="K9" s="4" t="str">
        <f>IF(A9&lt;&gt;"",IFERROR(VLOOKUP($A9,Tabela26[#All],3,TRUE)+VLOOKUP($D9,Tabela411[#All],2,FALSE),"?"),"-")</f>
        <v>-</v>
      </c>
    </row>
    <row r="10" spans="1:11" x14ac:dyDescent="0.3">
      <c r="B10" s="4" t="str">
        <f>IF($A10&lt;&gt;"",VLOOKUP($A10,Tabela26[#All],2,TRUE),"-")</f>
        <v>-</v>
      </c>
      <c r="C10" s="5"/>
      <c r="D10" s="5"/>
      <c r="E10" s="4" t="str">
        <f>IF(A10&lt;&gt;"",IFERROR(VLOOKUP($A10,Tabela26[#All],3,TRUE)+VLOOKUP($C10,Tabela310[#All],2,FALSE),"?"),"-")</f>
        <v>-</v>
      </c>
      <c r="F10" s="4" t="str">
        <f>IFERROR(IF($A10&lt;&gt;"",IF(VLOOKUP($A10,Tabela26[#All],4,TRUE)="Dif",$A10-$E10-$K10,VLOOKUP($A10,Tabela26[#All],4,TRUE)),"-"),"?")</f>
        <v>-</v>
      </c>
      <c r="G10" s="4" t="str">
        <f>IFERROR(IF($A10&lt;&gt;"",IF(VLOOKUP($A10,Tabela26[#All],5,TRUE)="Dif",$A10-SUM($E10:F10)-$K10,VLOOKUP($A10,Tabela26[#All],5,TRUE)),"-"),"?")</f>
        <v>-</v>
      </c>
      <c r="H10" s="4" t="str">
        <f>IFERROR(IF($A10&lt;&gt;"",IF(VLOOKUP($A10,Tabela26[#All],6,TRUE)="Dif",$A10-SUM($E10:G10)-$K10,VLOOKUP($A10,Tabela26[#All],6,TRUE)),"-"),"?")</f>
        <v>-</v>
      </c>
      <c r="I10" s="4" t="str">
        <f>IFERROR(IF($A10&lt;&gt;"",IF(VLOOKUP($A10,Tabela26[#All],7,TRUE)="Dif",$A10-SUM($E10:H10)-$K10,VLOOKUP($A10,Tabela26[#All],7,TRUE)),"-"),"?")</f>
        <v>-</v>
      </c>
      <c r="J10" s="4" t="str">
        <f>IFERROR(IF($A10&lt;&gt;"",IF(VLOOKUP($A10,Tabela26[#All],8,TRUE)="Dif",$A10-SUM($E10:I10)-$K10,VLOOKUP($A10,Tabela26[#All],8,TRUE)),"-"),"?")</f>
        <v>-</v>
      </c>
      <c r="K10" s="4" t="str">
        <f>IF(A10&lt;&gt;"",IFERROR(VLOOKUP($A10,Tabela26[#All],3,TRUE)+VLOOKUP($D10,Tabela411[#All],2,FALSE),"?"),"-")</f>
        <v>-</v>
      </c>
    </row>
    <row r="11" spans="1:11" x14ac:dyDescent="0.3">
      <c r="B11" s="4" t="str">
        <f>IF($A11&lt;&gt;"",VLOOKUP($A11,Tabela26[#All],2,TRUE),"-")</f>
        <v>-</v>
      </c>
      <c r="C11" s="5"/>
      <c r="D11" s="5"/>
      <c r="E11" s="4" t="str">
        <f>IF(A11&lt;&gt;"",IFERROR(VLOOKUP($A11,Tabela26[#All],3,TRUE)+VLOOKUP($C11,Tabela310[#All],2,FALSE),"?"),"-")</f>
        <v>-</v>
      </c>
      <c r="F11" s="4" t="str">
        <f>IFERROR(IF($A11&lt;&gt;"",IF(VLOOKUP($A11,Tabela26[#All],4,TRUE)="Dif",$A11-$E11-$K11,VLOOKUP($A11,Tabela26[#All],4,TRUE)),"-"),"?")</f>
        <v>-</v>
      </c>
      <c r="G11" s="4" t="str">
        <f>IFERROR(IF($A11&lt;&gt;"",IF(VLOOKUP($A11,Tabela26[#All],5,TRUE)="Dif",$A11-SUM($E11:F11)-$K11,VLOOKUP($A11,Tabela26[#All],5,TRUE)),"-"),"?")</f>
        <v>-</v>
      </c>
      <c r="H11" s="4" t="str">
        <f>IFERROR(IF($A11&lt;&gt;"",IF(VLOOKUP($A11,Tabela26[#All],6,TRUE)="Dif",$A11-SUM($E11:G11)-$K11,VLOOKUP($A11,Tabela26[#All],6,TRUE)),"-"),"?")</f>
        <v>-</v>
      </c>
      <c r="I11" s="4" t="str">
        <f>IFERROR(IF($A11&lt;&gt;"",IF(VLOOKUP($A11,Tabela26[#All],7,TRUE)="Dif",$A11-SUM($E11:H11)-$K11,VLOOKUP($A11,Tabela26[#All],7,TRUE)),"-"),"?")</f>
        <v>-</v>
      </c>
      <c r="J11" s="4" t="str">
        <f>IFERROR(IF($A11&lt;&gt;"",IF(VLOOKUP($A11,Tabela26[#All],8,TRUE)="Dif",$A11-SUM($E11:I11)-$K11,VLOOKUP($A11,Tabela26[#All],8,TRUE)),"-"),"?")</f>
        <v>-</v>
      </c>
      <c r="K11" s="4" t="str">
        <f>IF(A11&lt;&gt;"",IFERROR(VLOOKUP($A11,Tabela26[#All],3,TRUE)+VLOOKUP($D11,Tabela411[#All],2,FALSE),"?"),"-")</f>
        <v>-</v>
      </c>
    </row>
    <row r="12" spans="1:11" x14ac:dyDescent="0.3">
      <c r="B12" s="4" t="str">
        <f>IF($A12&lt;&gt;"",VLOOKUP($A12,Tabela26[#All],2,TRUE),"-")</f>
        <v>-</v>
      </c>
      <c r="C12" s="5"/>
      <c r="D12" s="5"/>
      <c r="E12" s="4" t="str">
        <f>IF(A12&lt;&gt;"",IFERROR(VLOOKUP($A12,Tabela26[#All],3,TRUE)+VLOOKUP($C12,Tabela310[#All],2,FALSE),"?"),"-")</f>
        <v>-</v>
      </c>
      <c r="F12" s="4" t="str">
        <f>IFERROR(IF($A12&lt;&gt;"",IF(VLOOKUP($A12,Tabela26[#All],4,TRUE)="Dif",$A12-$E12-$K12,VLOOKUP($A12,Tabela26[#All],4,TRUE)),"-"),"?")</f>
        <v>-</v>
      </c>
      <c r="G12" s="4" t="str">
        <f>IFERROR(IF($A12&lt;&gt;"",IF(VLOOKUP($A12,Tabela26[#All],5,TRUE)="Dif",$A12-SUM($E12:F12)-$K12,VLOOKUP($A12,Tabela26[#All],5,TRUE)),"-"),"?")</f>
        <v>-</v>
      </c>
      <c r="H12" s="4" t="str">
        <f>IFERROR(IF($A12&lt;&gt;"",IF(VLOOKUP($A12,Tabela26[#All],6,TRUE)="Dif",$A12-SUM($E12:G12)-$K12,VLOOKUP($A12,Tabela26[#All],6,TRUE)),"-"),"?")</f>
        <v>-</v>
      </c>
      <c r="I12" s="4" t="str">
        <f>IFERROR(IF($A12&lt;&gt;"",IF(VLOOKUP($A12,Tabela26[#All],7,TRUE)="Dif",$A12-SUM($E12:H12)-$K12,VLOOKUP($A12,Tabela26[#All],7,TRUE)),"-"),"?")</f>
        <v>-</v>
      </c>
      <c r="J12" s="4" t="str">
        <f>IFERROR(IF($A12&lt;&gt;"",IF(VLOOKUP($A12,Tabela26[#All],8,TRUE)="Dif",$A12-SUM($E12:I12)-$K12,VLOOKUP($A12,Tabela26[#All],8,TRUE)),"-"),"?")</f>
        <v>-</v>
      </c>
      <c r="K12" s="4" t="str">
        <f>IF(A12&lt;&gt;"",IFERROR(VLOOKUP($A12,Tabela26[#All],3,TRUE)+VLOOKUP($D12,Tabela411[#All],2,FALSE),"?"),"-")</f>
        <v>-</v>
      </c>
    </row>
    <row r="13" spans="1:11" x14ac:dyDescent="0.3">
      <c r="B13" s="4" t="str">
        <f>IF($A13&lt;&gt;"",VLOOKUP($A13,Tabela26[#All],2,TRUE),"-")</f>
        <v>-</v>
      </c>
      <c r="C13" s="5"/>
      <c r="D13" s="5"/>
      <c r="E13" s="4" t="str">
        <f>IF(A13&lt;&gt;"",IFERROR(VLOOKUP($A13,Tabela26[#All],3,TRUE)+VLOOKUP($C13,Tabela310[#All],2,FALSE),"?"),"-")</f>
        <v>-</v>
      </c>
      <c r="F13" s="4" t="str">
        <f>IFERROR(IF($A13&lt;&gt;"",IF(VLOOKUP($A13,Tabela26[#All],4,TRUE)="Dif",$A13-$E13-$K13,VLOOKUP($A13,Tabela26[#All],4,TRUE)),"-"),"?")</f>
        <v>-</v>
      </c>
      <c r="G13" s="4" t="str">
        <f>IFERROR(IF($A13&lt;&gt;"",IF(VLOOKUP($A13,Tabela26[#All],5,TRUE)="Dif",$A13-SUM($E13:F13)-$K13,VLOOKUP($A13,Tabela26[#All],5,TRUE)),"-"),"?")</f>
        <v>-</v>
      </c>
      <c r="H13" s="4" t="str">
        <f>IFERROR(IF($A13&lt;&gt;"",IF(VLOOKUP($A13,Tabela26[#All],6,TRUE)="Dif",$A13-SUM($E13:G13)-$K13,VLOOKUP($A13,Tabela26[#All],6,TRUE)),"-"),"?")</f>
        <v>-</v>
      </c>
      <c r="I13" s="4" t="str">
        <f>IFERROR(IF($A13&lt;&gt;"",IF(VLOOKUP($A13,Tabela26[#All],7,TRUE)="Dif",$A13-SUM($E13:H13)-$K13,VLOOKUP($A13,Tabela26[#All],7,TRUE)),"-"),"?")</f>
        <v>-</v>
      </c>
      <c r="J13" s="4" t="str">
        <f>IFERROR(IF($A13&lt;&gt;"",IF(VLOOKUP($A13,Tabela26[#All],8,TRUE)="Dif",$A13-SUM($E13:I13)-$K13,VLOOKUP($A13,Tabela26[#All],8,TRUE)),"-"),"?")</f>
        <v>-</v>
      </c>
      <c r="K13" s="4" t="str">
        <f>IF(A13&lt;&gt;"",IFERROR(VLOOKUP($A13,Tabela26[#All],3,TRUE)+VLOOKUP($D13,Tabela411[#All],2,FALSE),"?"),"-")</f>
        <v>-</v>
      </c>
    </row>
    <row r="14" spans="1:11" x14ac:dyDescent="0.3">
      <c r="B14" s="4" t="str">
        <f>IF($A14&lt;&gt;"",VLOOKUP($A14,Tabela26[#All],2,TRUE),"-")</f>
        <v>-</v>
      </c>
      <c r="C14" s="5"/>
      <c r="D14" s="5"/>
      <c r="E14" s="4" t="str">
        <f>IF(A14&lt;&gt;"",IFERROR(VLOOKUP($A14,Tabela26[#All],3,TRUE)+VLOOKUP($C14,Tabela310[#All],2,FALSE),"?"),"-")</f>
        <v>-</v>
      </c>
      <c r="F14" s="4" t="str">
        <f>IFERROR(IF($A14&lt;&gt;"",IF(VLOOKUP($A14,Tabela26[#All],4,TRUE)="Dif",$A14-$E14-$K14,VLOOKUP($A14,Tabela26[#All],4,TRUE)),"-"),"?")</f>
        <v>-</v>
      </c>
      <c r="G14" s="4" t="str">
        <f>IFERROR(IF($A14&lt;&gt;"",IF(VLOOKUP($A14,Tabela26[#All],5,TRUE)="Dif",$A14-SUM($E14:F14)-$K14,VLOOKUP($A14,Tabela26[#All],5,TRUE)),"-"),"?")</f>
        <v>-</v>
      </c>
      <c r="H14" s="4" t="str">
        <f>IFERROR(IF($A14&lt;&gt;"",IF(VLOOKUP($A14,Tabela26[#All],6,TRUE)="Dif",$A14-SUM($E14:G14)-$K14,VLOOKUP($A14,Tabela26[#All],6,TRUE)),"-"),"?")</f>
        <v>-</v>
      </c>
      <c r="I14" s="4" t="str">
        <f>IFERROR(IF($A14&lt;&gt;"",IF(VLOOKUP($A14,Tabela26[#All],7,TRUE)="Dif",$A14-SUM($E14:H14)-$K14,VLOOKUP($A14,Tabela26[#All],7,TRUE)),"-"),"?")</f>
        <v>-</v>
      </c>
      <c r="J14" s="4" t="str">
        <f>IFERROR(IF($A14&lt;&gt;"",IF(VLOOKUP($A14,Tabela26[#All],8,TRUE)="Dif",$A14-SUM($E14:I14)-$K14,VLOOKUP($A14,Tabela26[#All],8,TRUE)),"-"),"?")</f>
        <v>-</v>
      </c>
      <c r="K14" s="4" t="str">
        <f>IF(A14&lt;&gt;"",IFERROR(VLOOKUP($A14,Tabela26[#All],3,TRUE)+VLOOKUP($D14,Tabela411[#All],2,FALSE),"?"),"-")</f>
        <v>-</v>
      </c>
    </row>
    <row r="15" spans="1:11" x14ac:dyDescent="0.3">
      <c r="B15" s="4" t="str">
        <f>IF($A15&lt;&gt;"",VLOOKUP($A15,Tabela26[#All],2,TRUE),"-")</f>
        <v>-</v>
      </c>
      <c r="C15" s="5"/>
      <c r="D15" s="5"/>
      <c r="E15" s="4" t="str">
        <f>IF(A15&lt;&gt;"",IFERROR(VLOOKUP($A15,Tabela26[#All],3,TRUE)+VLOOKUP($C15,Tabela310[#All],2,FALSE),"?"),"-")</f>
        <v>-</v>
      </c>
      <c r="F15" s="4" t="str">
        <f>IFERROR(IF($A15&lt;&gt;"",IF(VLOOKUP($A15,Tabela26[#All],4,TRUE)="Dif",$A15-$E15-$K15,VLOOKUP($A15,Tabela26[#All],4,TRUE)),"-"),"?")</f>
        <v>-</v>
      </c>
      <c r="G15" s="4" t="str">
        <f>IFERROR(IF($A15&lt;&gt;"",IF(VLOOKUP($A15,Tabela26[#All],5,TRUE)="Dif",$A15-SUM($E15:F15)-$K15,VLOOKUP($A15,Tabela26[#All],5,TRUE)),"-"),"?")</f>
        <v>-</v>
      </c>
      <c r="H15" s="4" t="str">
        <f>IFERROR(IF($A15&lt;&gt;"",IF(VLOOKUP($A15,Tabela26[#All],6,TRUE)="Dif",$A15-SUM($E15:G15)-$K15,VLOOKUP($A15,Tabela26[#All],6,TRUE)),"-"),"?")</f>
        <v>-</v>
      </c>
      <c r="I15" s="4" t="str">
        <f>IFERROR(IF($A15&lt;&gt;"",IF(VLOOKUP($A15,Tabela26[#All],7,TRUE)="Dif",$A15-SUM($E15:H15)-$K15,VLOOKUP($A15,Tabela26[#All],7,TRUE)),"-"),"?")</f>
        <v>-</v>
      </c>
      <c r="J15" s="4" t="str">
        <f>IFERROR(IF($A15&lt;&gt;"",IF(VLOOKUP($A15,Tabela26[#All],8,TRUE)="Dif",$A15-SUM($E15:I15)-$K15,VLOOKUP($A15,Tabela26[#All],8,TRUE)),"-"),"?")</f>
        <v>-</v>
      </c>
      <c r="K15" s="4" t="str">
        <f>IF(A15&lt;&gt;"",IFERROR(VLOOKUP($A15,Tabela26[#All],3,TRUE)+VLOOKUP($D15,Tabela411[#All],2,FALSE),"?"),"-")</f>
        <v>-</v>
      </c>
    </row>
    <row r="16" spans="1:11" x14ac:dyDescent="0.3">
      <c r="B16" s="4" t="str">
        <f>IF($A16&lt;&gt;"",VLOOKUP($A16,Tabela26[#All],2,TRUE),"-")</f>
        <v>-</v>
      </c>
      <c r="C16" s="5"/>
      <c r="D16" s="5"/>
      <c r="E16" s="4" t="str">
        <f>IF(A16&lt;&gt;"",IFERROR(VLOOKUP($A16,Tabela26[#All],3,TRUE)+VLOOKUP($C16,Tabela310[#All],2,FALSE),"?"),"-")</f>
        <v>-</v>
      </c>
      <c r="F16" s="4" t="str">
        <f>IFERROR(IF($A16&lt;&gt;"",IF(VLOOKUP($A16,Tabela26[#All],4,TRUE)="Dif",$A16-$E16-$K16,VLOOKUP($A16,Tabela26[#All],4,TRUE)),"-"),"?")</f>
        <v>-</v>
      </c>
      <c r="G16" s="4" t="str">
        <f>IFERROR(IF($A16&lt;&gt;"",IF(VLOOKUP($A16,Tabela26[#All],5,TRUE)="Dif",$A16-SUM($E16:F16)-$K16,VLOOKUP($A16,Tabela26[#All],5,TRUE)),"-"),"?")</f>
        <v>-</v>
      </c>
      <c r="H16" s="4" t="str">
        <f>IFERROR(IF($A16&lt;&gt;"",IF(VLOOKUP($A16,Tabela26[#All],6,TRUE)="Dif",$A16-SUM($E16:G16)-$K16,VLOOKUP($A16,Tabela26[#All],6,TRUE)),"-"),"?")</f>
        <v>-</v>
      </c>
      <c r="I16" s="4" t="str">
        <f>IFERROR(IF($A16&lt;&gt;"",IF(VLOOKUP($A16,Tabela26[#All],7,TRUE)="Dif",$A16-SUM($E16:H16)-$K16,VLOOKUP($A16,Tabela26[#All],7,TRUE)),"-"),"?")</f>
        <v>-</v>
      </c>
      <c r="J16" s="4" t="str">
        <f>IFERROR(IF($A16&lt;&gt;"",IF(VLOOKUP($A16,Tabela26[#All],8,TRUE)="Dif",$A16-SUM($E16:I16)-$K16,VLOOKUP($A16,Tabela26[#All],8,TRUE)),"-"),"?")</f>
        <v>-</v>
      </c>
      <c r="K16" s="4" t="str">
        <f>IF(A16&lt;&gt;"",IFERROR(VLOOKUP($A16,Tabela26[#All],3,TRUE)+VLOOKUP($D16,Tabela411[#All],2,FALSE),"?"),"-")</f>
        <v>-</v>
      </c>
    </row>
    <row r="17" spans="2:11" x14ac:dyDescent="0.3">
      <c r="B17" s="4" t="str">
        <f>IF($A17&lt;&gt;"",VLOOKUP($A17,Tabela26[#All],2,TRUE),"-")</f>
        <v>-</v>
      </c>
      <c r="C17" s="5"/>
      <c r="D17" s="5"/>
      <c r="E17" s="4" t="str">
        <f>IF(A17&lt;&gt;"",IFERROR(VLOOKUP($A17,Tabela26[#All],3,TRUE)+VLOOKUP($C17,Tabela310[#All],2,FALSE),"?"),"-")</f>
        <v>-</v>
      </c>
      <c r="F17" s="4" t="str">
        <f>IFERROR(IF($A17&lt;&gt;"",IF(VLOOKUP($A17,Tabela26[#All],4,TRUE)="Dif",$A17-$E17-$K17,VLOOKUP($A17,Tabela26[#All],4,TRUE)),"-"),"?")</f>
        <v>-</v>
      </c>
      <c r="G17" s="4" t="str">
        <f>IFERROR(IF($A17&lt;&gt;"",IF(VLOOKUP($A17,Tabela26[#All],5,TRUE)="Dif",$A17-SUM($E17:F17)-$K17,VLOOKUP($A17,Tabela26[#All],5,TRUE)),"-"),"?")</f>
        <v>-</v>
      </c>
      <c r="H17" s="4" t="str">
        <f>IFERROR(IF($A17&lt;&gt;"",IF(VLOOKUP($A17,Tabela26[#All],6,TRUE)="Dif",$A17-SUM($E17:G17)-$K17,VLOOKUP($A17,Tabela26[#All],6,TRUE)),"-"),"?")</f>
        <v>-</v>
      </c>
      <c r="I17" s="4" t="str">
        <f>IFERROR(IF($A17&lt;&gt;"",IF(VLOOKUP($A17,Tabela26[#All],7,TRUE)="Dif",$A17-SUM($E17:H17)-$K17,VLOOKUP($A17,Tabela26[#All],7,TRUE)),"-"),"?")</f>
        <v>-</v>
      </c>
      <c r="J17" s="4" t="str">
        <f>IFERROR(IF($A17&lt;&gt;"",IF(VLOOKUP($A17,Tabela26[#All],8,TRUE)="Dif",$A17-SUM($E17:I17)-$K17,VLOOKUP($A17,Tabela26[#All],8,TRUE)),"-"),"?")</f>
        <v>-</v>
      </c>
      <c r="K17" s="4" t="str">
        <f>IF(A17&lt;&gt;"",IFERROR(VLOOKUP($A17,Tabela26[#All],3,TRUE)+VLOOKUP($D17,Tabela411[#All],2,FALSE),"?"),"-")</f>
        <v>-</v>
      </c>
    </row>
    <row r="18" spans="2:11" x14ac:dyDescent="0.3">
      <c r="B18" s="4" t="str">
        <f>IF($A18&lt;&gt;"",VLOOKUP($A18,Tabela26[#All],2,TRUE),"-")</f>
        <v>-</v>
      </c>
      <c r="C18" s="5"/>
      <c r="D18" s="5"/>
      <c r="E18" s="4" t="str">
        <f>IF(A18&lt;&gt;"",IFERROR(VLOOKUP($A18,Tabela26[#All],3,TRUE)+VLOOKUP($C18,Tabela310[#All],2,FALSE),"?"),"-")</f>
        <v>-</v>
      </c>
      <c r="F18" s="4" t="str">
        <f>IFERROR(IF($A18&lt;&gt;"",IF(VLOOKUP($A18,Tabela26[#All],4,TRUE)="Dif",$A18-$E18-$K18,VLOOKUP($A18,Tabela26[#All],4,TRUE)),"-"),"?")</f>
        <v>-</v>
      </c>
      <c r="G18" s="4" t="str">
        <f>IFERROR(IF($A18&lt;&gt;"",IF(VLOOKUP($A18,Tabela26[#All],5,TRUE)="Dif",$A18-SUM($E18:F18)-$K18,VLOOKUP($A18,Tabela26[#All],5,TRUE)),"-"),"?")</f>
        <v>-</v>
      </c>
      <c r="H18" s="4" t="str">
        <f>IFERROR(IF($A18&lt;&gt;"",IF(VLOOKUP($A18,Tabela26[#All],6,TRUE)="Dif",$A18-SUM($E18:G18)-$K18,VLOOKUP($A18,Tabela26[#All],6,TRUE)),"-"),"?")</f>
        <v>-</v>
      </c>
      <c r="I18" s="4" t="str">
        <f>IFERROR(IF($A18&lt;&gt;"",IF(VLOOKUP($A18,Tabela26[#All],7,TRUE)="Dif",$A18-SUM($E18:H18)-$K18,VLOOKUP($A18,Tabela26[#All],7,TRUE)),"-"),"?")</f>
        <v>-</v>
      </c>
      <c r="J18" s="4" t="str">
        <f>IFERROR(IF($A18&lt;&gt;"",IF(VLOOKUP($A18,Tabela26[#All],8,TRUE)="Dif",$A18-SUM($E18:I18)-$K18,VLOOKUP($A18,Tabela26[#All],8,TRUE)),"-"),"?")</f>
        <v>-</v>
      </c>
      <c r="K18" s="4" t="str">
        <f>IF(A18&lt;&gt;"",IFERROR(VLOOKUP($A18,Tabela26[#All],3,TRUE)+VLOOKUP($D18,Tabela411[#All],2,FALSE),"?"),"-")</f>
        <v>-</v>
      </c>
    </row>
    <row r="19" spans="2:11" x14ac:dyDescent="0.3">
      <c r="B19" s="4" t="str">
        <f>IF($A19&lt;&gt;"",VLOOKUP($A19,Tabela26[#All],2,TRUE),"-")</f>
        <v>-</v>
      </c>
      <c r="C19" s="5"/>
      <c r="D19" s="5"/>
      <c r="E19" s="4" t="str">
        <f>IF(A19&lt;&gt;"",IFERROR(VLOOKUP($A19,Tabela26[#All],3,TRUE)+VLOOKUP($C19,Tabela310[#All],2,FALSE),"?"),"-")</f>
        <v>-</v>
      </c>
      <c r="F19" s="4" t="str">
        <f>IFERROR(IF($A19&lt;&gt;"",IF(VLOOKUP($A19,Tabela26[#All],4,TRUE)="Dif",$A19-$E19-$K19,VLOOKUP($A19,Tabela26[#All],4,TRUE)),"-"),"?")</f>
        <v>-</v>
      </c>
      <c r="G19" s="4" t="str">
        <f>IFERROR(IF($A19&lt;&gt;"",IF(VLOOKUP($A19,Tabela26[#All],5,TRUE)="Dif",$A19-SUM($E19:F19)-$K19,VLOOKUP($A19,Tabela26[#All],5,TRUE)),"-"),"?")</f>
        <v>-</v>
      </c>
      <c r="H19" s="4" t="str">
        <f>IFERROR(IF($A19&lt;&gt;"",IF(VLOOKUP($A19,Tabela26[#All],6,TRUE)="Dif",$A19-SUM($E19:G19)-$K19,VLOOKUP($A19,Tabela26[#All],6,TRUE)),"-"),"?")</f>
        <v>-</v>
      </c>
      <c r="I19" s="4" t="str">
        <f>IFERROR(IF($A19&lt;&gt;"",IF(VLOOKUP($A19,Tabela26[#All],7,TRUE)="Dif",$A19-SUM($E19:H19)-$K19,VLOOKUP($A19,Tabela26[#All],7,TRUE)),"-"),"?")</f>
        <v>-</v>
      </c>
      <c r="J19" s="4" t="str">
        <f>IFERROR(IF($A19&lt;&gt;"",IF(VLOOKUP($A19,Tabela26[#All],8,TRUE)="Dif",$A19-SUM($E19:I19)-$K19,VLOOKUP($A19,Tabela26[#All],8,TRUE)),"-"),"?")</f>
        <v>-</v>
      </c>
      <c r="K19" s="4" t="str">
        <f>IF(A19&lt;&gt;"",IFERROR(VLOOKUP($A19,Tabela26[#All],3,TRUE)+VLOOKUP($D19,Tabela411[#All],2,FALSE),"?"),"-")</f>
        <v>-</v>
      </c>
    </row>
    <row r="20" spans="2:11" x14ac:dyDescent="0.3">
      <c r="B20" s="4" t="str">
        <f>IF($A20&lt;&gt;"",VLOOKUP($A20,Tabela26[#All],2,TRUE),"-")</f>
        <v>-</v>
      </c>
      <c r="C20" s="5"/>
      <c r="D20" s="5"/>
      <c r="E20" s="4" t="str">
        <f>IF(A20&lt;&gt;"",IFERROR(VLOOKUP($A20,Tabela26[#All],3,TRUE)+VLOOKUP($C20,Tabela310[#All],2,FALSE),"?"),"-")</f>
        <v>-</v>
      </c>
      <c r="F20" s="4" t="str">
        <f>IFERROR(IF($A20&lt;&gt;"",IF(VLOOKUP($A20,Tabela26[#All],4,TRUE)="Dif",$A20-$E20-$K20,VLOOKUP($A20,Tabela26[#All],4,TRUE)),"-"),"?")</f>
        <v>-</v>
      </c>
      <c r="G20" s="4" t="str">
        <f>IFERROR(IF($A20&lt;&gt;"",IF(VLOOKUP($A20,Tabela26[#All],5,TRUE)="Dif",$A20-SUM($E20:F20)-$K20,VLOOKUP($A20,Tabela26[#All],5,TRUE)),"-"),"?")</f>
        <v>-</v>
      </c>
      <c r="H20" s="4" t="str">
        <f>IFERROR(IF($A20&lt;&gt;"",IF(VLOOKUP($A20,Tabela26[#All],6,TRUE)="Dif",$A20-SUM($E20:G20)-$K20,VLOOKUP($A20,Tabela26[#All],6,TRUE)),"-"),"?")</f>
        <v>-</v>
      </c>
      <c r="I20" s="4" t="str">
        <f>IFERROR(IF($A20&lt;&gt;"",IF(VLOOKUP($A20,Tabela26[#All],7,TRUE)="Dif",$A20-SUM($E20:H20)-$K20,VLOOKUP($A20,Tabela26[#All],7,TRUE)),"-"),"?")</f>
        <v>-</v>
      </c>
      <c r="J20" s="4" t="str">
        <f>IFERROR(IF($A20&lt;&gt;"",IF(VLOOKUP($A20,Tabela26[#All],8,TRUE)="Dif",$A20-SUM($E20:I20)-$K20,VLOOKUP($A20,Tabela26[#All],8,TRUE)),"-"),"?")</f>
        <v>-</v>
      </c>
      <c r="K20" s="4" t="str">
        <f>IF(A20&lt;&gt;"",IFERROR(VLOOKUP($A20,Tabela26[#All],3,TRUE)+VLOOKUP($D20,Tabela411[#All],2,FALSE),"?"),"-")</f>
        <v>-</v>
      </c>
    </row>
    <row r="21" spans="2:11" x14ac:dyDescent="0.3">
      <c r="B21" s="4" t="str">
        <f>IF($A21&lt;&gt;"",VLOOKUP($A21,Tabela26[#All],2,TRUE),"-")</f>
        <v>-</v>
      </c>
      <c r="C21" s="5"/>
      <c r="D21" s="5"/>
      <c r="E21" s="4" t="str">
        <f>IF(A21&lt;&gt;"",IFERROR(VLOOKUP($A21,Tabela26[#All],3,TRUE)+VLOOKUP($C21,Tabela310[#All],2,FALSE),"?"),"-")</f>
        <v>-</v>
      </c>
      <c r="F21" s="4" t="str">
        <f>IFERROR(IF($A21&lt;&gt;"",IF(VLOOKUP($A21,Tabela26[#All],4,TRUE)="Dif",$A21-$E21-$K21,VLOOKUP($A21,Tabela26[#All],4,TRUE)),"-"),"?")</f>
        <v>-</v>
      </c>
      <c r="G21" s="4" t="str">
        <f>IFERROR(IF($A21&lt;&gt;"",IF(VLOOKUP($A21,Tabela26[#All],5,TRUE)="Dif",$A21-SUM($E21:F21)-$K21,VLOOKUP($A21,Tabela26[#All],5,TRUE)),"-"),"?")</f>
        <v>-</v>
      </c>
      <c r="H21" s="4" t="str">
        <f>IFERROR(IF($A21&lt;&gt;"",IF(VLOOKUP($A21,Tabela26[#All],6,TRUE)="Dif",$A21-SUM($E21:G21)-$K21,VLOOKUP($A21,Tabela26[#All],6,TRUE)),"-"),"?")</f>
        <v>-</v>
      </c>
      <c r="I21" s="4" t="str">
        <f>IFERROR(IF($A21&lt;&gt;"",IF(VLOOKUP($A21,Tabela26[#All],7,TRUE)="Dif",$A21-SUM($E21:H21)-$K21,VLOOKUP($A21,Tabela26[#All],7,TRUE)),"-"),"?")</f>
        <v>-</v>
      </c>
      <c r="J21" s="4" t="str">
        <f>IFERROR(IF($A21&lt;&gt;"",IF(VLOOKUP($A21,Tabela26[#All],8,TRUE)="Dif",$A21-SUM($E21:I21)-$K21,VLOOKUP($A21,Tabela26[#All],8,TRUE)),"-"),"?")</f>
        <v>-</v>
      </c>
      <c r="K21" s="4" t="str">
        <f>IF(A21&lt;&gt;"",IFERROR(VLOOKUP($A21,Tabela26[#All],3,TRUE)+VLOOKUP($D21,Tabela411[#All],2,FALSE),"?"),"-")</f>
        <v>-</v>
      </c>
    </row>
    <row r="22" spans="2:11" x14ac:dyDescent="0.3">
      <c r="B22" s="4" t="str">
        <f>IF($A22&lt;&gt;"",VLOOKUP($A22,Tabela26[#All],2,TRUE),"-")</f>
        <v>-</v>
      </c>
      <c r="C22" s="5"/>
      <c r="D22" s="5"/>
      <c r="E22" s="4" t="str">
        <f>IF(A22&lt;&gt;"",IFERROR(VLOOKUP($A22,Tabela26[#All],3,TRUE)+VLOOKUP($C22,Tabela310[#All],2,FALSE),"?"),"-")</f>
        <v>-</v>
      </c>
      <c r="F22" s="4" t="str">
        <f>IFERROR(IF($A22&lt;&gt;"",IF(VLOOKUP($A22,Tabela26[#All],4,TRUE)="Dif",$A22-$E22-$K22,VLOOKUP($A22,Tabela26[#All],4,TRUE)),"-"),"?")</f>
        <v>-</v>
      </c>
      <c r="G22" s="4" t="str">
        <f>IFERROR(IF($A22&lt;&gt;"",IF(VLOOKUP($A22,Tabela26[#All],5,TRUE)="Dif",$A22-SUM($E22:F22)-$K22,VLOOKUP($A22,Tabela26[#All],5,TRUE)),"-"),"?")</f>
        <v>-</v>
      </c>
      <c r="H22" s="4" t="str">
        <f>IFERROR(IF($A22&lt;&gt;"",IF(VLOOKUP($A22,Tabela26[#All],6,TRUE)="Dif",$A22-SUM($E22:G22)-$K22,VLOOKUP($A22,Tabela26[#All],6,TRUE)),"-"),"?")</f>
        <v>-</v>
      </c>
      <c r="I22" s="4" t="str">
        <f>IFERROR(IF($A22&lt;&gt;"",IF(VLOOKUP($A22,Tabela26[#All],7,TRUE)="Dif",$A22-SUM($E22:H22)-$K22,VLOOKUP($A22,Tabela26[#All],7,TRUE)),"-"),"?")</f>
        <v>-</v>
      </c>
      <c r="J22" s="4" t="str">
        <f>IFERROR(IF($A22&lt;&gt;"",IF(VLOOKUP($A22,Tabela26[#All],8,TRUE)="Dif",$A22-SUM($E22:I22)-$K22,VLOOKUP($A22,Tabela26[#All],8,TRUE)),"-"),"?")</f>
        <v>-</v>
      </c>
      <c r="K22" s="4" t="str">
        <f>IF(A22&lt;&gt;"",IFERROR(VLOOKUP($A22,Tabela26[#All],3,TRUE)+VLOOKUP($D22,Tabela411[#All],2,FALSE),"?"),"-")</f>
        <v>-</v>
      </c>
    </row>
    <row r="23" spans="2:11" x14ac:dyDescent="0.3">
      <c r="B23" s="4" t="str">
        <f>IF($A23&lt;&gt;"",VLOOKUP($A23,Tabela26[#All],2,TRUE),"-")</f>
        <v>-</v>
      </c>
      <c r="C23" s="5"/>
      <c r="D23" s="5"/>
      <c r="E23" s="4" t="str">
        <f>IF(A23&lt;&gt;"",IFERROR(VLOOKUP($A23,Tabela26[#All],3,TRUE)+VLOOKUP($C23,Tabela310[#All],2,FALSE),"?"),"-")</f>
        <v>-</v>
      </c>
      <c r="F23" s="4" t="str">
        <f>IFERROR(IF($A23&lt;&gt;"",IF(VLOOKUP($A23,Tabela26[#All],4,TRUE)="Dif",$A23-$E23-$K23,VLOOKUP($A23,Tabela26[#All],4,TRUE)),"-"),"?")</f>
        <v>-</v>
      </c>
      <c r="G23" s="4" t="str">
        <f>IFERROR(IF($A23&lt;&gt;"",IF(VLOOKUP($A23,Tabela26[#All],5,TRUE)="Dif",$A23-SUM($E23:F23)-$K23,VLOOKUP($A23,Tabela26[#All],5,TRUE)),"-"),"?")</f>
        <v>-</v>
      </c>
      <c r="H23" s="4" t="str">
        <f>IFERROR(IF($A23&lt;&gt;"",IF(VLOOKUP($A23,Tabela26[#All],6,TRUE)="Dif",$A23-SUM($E23:G23)-$K23,VLOOKUP($A23,Tabela26[#All],6,TRUE)),"-"),"?")</f>
        <v>-</v>
      </c>
      <c r="I23" s="4" t="str">
        <f>IFERROR(IF($A23&lt;&gt;"",IF(VLOOKUP($A23,Tabela26[#All],7,TRUE)="Dif",$A23-SUM($E23:H23)-$K23,VLOOKUP($A23,Tabela26[#All],7,TRUE)),"-"),"?")</f>
        <v>-</v>
      </c>
      <c r="J23" s="4" t="str">
        <f>IFERROR(IF($A23&lt;&gt;"",IF(VLOOKUP($A23,Tabela26[#All],8,TRUE)="Dif",$A23-SUM($E23:I23)-$K23,VLOOKUP($A23,Tabela26[#All],8,TRUE)),"-"),"?")</f>
        <v>-</v>
      </c>
      <c r="K23" s="4" t="str">
        <f>IF(A23&lt;&gt;"",IFERROR(VLOOKUP($A23,Tabela26[#All],3,TRUE)+VLOOKUP($D23,Tabela411[#All],2,FALSE),"?"),"-")</f>
        <v>-</v>
      </c>
    </row>
    <row r="24" spans="2:11" x14ac:dyDescent="0.3">
      <c r="B24" s="4" t="str">
        <f>IF($A24&lt;&gt;"",VLOOKUP($A24,Tabela26[#All],2,TRUE),"-")</f>
        <v>-</v>
      </c>
      <c r="C24" s="5"/>
      <c r="D24" s="5"/>
      <c r="E24" s="4" t="str">
        <f>IF(A24&lt;&gt;"",IFERROR(VLOOKUP($A24,Tabela26[#All],3,TRUE)+VLOOKUP($C24,Tabela310[#All],2,FALSE),"?"),"-")</f>
        <v>-</v>
      </c>
      <c r="F24" s="4" t="str">
        <f>IFERROR(IF($A24&lt;&gt;"",IF(VLOOKUP($A24,Tabela26[#All],4,TRUE)="Dif",$A24-$E24-$K24,VLOOKUP($A24,Tabela26[#All],4,TRUE)),"-"),"?")</f>
        <v>-</v>
      </c>
      <c r="G24" s="4" t="str">
        <f>IFERROR(IF($A24&lt;&gt;"",IF(VLOOKUP($A24,Tabela26[#All],5,TRUE)="Dif",$A24-SUM($E24:F24)-$K24,VLOOKUP($A24,Tabela26[#All],5,TRUE)),"-"),"?")</f>
        <v>-</v>
      </c>
      <c r="H24" s="4" t="str">
        <f>IFERROR(IF($A24&lt;&gt;"",IF(VLOOKUP($A24,Tabela26[#All],6,TRUE)="Dif",$A24-SUM($E24:G24)-$K24,VLOOKUP($A24,Tabela26[#All],6,TRUE)),"-"),"?")</f>
        <v>-</v>
      </c>
      <c r="I24" s="4" t="str">
        <f>IFERROR(IF($A24&lt;&gt;"",IF(VLOOKUP($A24,Tabela26[#All],7,TRUE)="Dif",$A24-SUM($E24:H24)-$K24,VLOOKUP($A24,Tabela26[#All],7,TRUE)),"-"),"?")</f>
        <v>-</v>
      </c>
      <c r="J24" s="4" t="str">
        <f>IFERROR(IF($A24&lt;&gt;"",IF(VLOOKUP($A24,Tabela26[#All],8,TRUE)="Dif",$A24-SUM($E24:I24)-$K24,VLOOKUP($A24,Tabela26[#All],8,TRUE)),"-"),"?")</f>
        <v>-</v>
      </c>
      <c r="K24" s="4" t="str">
        <f>IF(A24&lt;&gt;"",IFERROR(VLOOKUP($A24,Tabela26[#All],3,TRUE)+VLOOKUP($D24,Tabela411[#All],2,FALSE),"?"),"-")</f>
        <v>-</v>
      </c>
    </row>
    <row r="25" spans="2:11" x14ac:dyDescent="0.3">
      <c r="B25" s="4" t="str">
        <f>IF($A25&lt;&gt;"",VLOOKUP($A25,Tabela26[#All],2,TRUE),"-")</f>
        <v>-</v>
      </c>
      <c r="C25" s="5"/>
      <c r="D25" s="5"/>
      <c r="E25" s="4" t="str">
        <f>IF(A25&lt;&gt;"",IFERROR(VLOOKUP($A25,Tabela26[#All],3,TRUE)+VLOOKUP($C25,Tabela310[#All],2,FALSE),"?"),"-")</f>
        <v>-</v>
      </c>
      <c r="F25" s="4" t="str">
        <f>IFERROR(IF($A25&lt;&gt;"",IF(VLOOKUP($A25,Tabela26[#All],4,TRUE)="Dif",$A25-$E25-$K25,VLOOKUP($A25,Tabela26[#All],4,TRUE)),"-"),"?")</f>
        <v>-</v>
      </c>
      <c r="G25" s="4" t="str">
        <f>IFERROR(IF($A25&lt;&gt;"",IF(VLOOKUP($A25,Tabela26[#All],5,TRUE)="Dif",$A25-SUM($E25:F25)-$K25,VLOOKUP($A25,Tabela26[#All],5,TRUE)),"-"),"?")</f>
        <v>-</v>
      </c>
      <c r="H25" s="4" t="str">
        <f>IFERROR(IF($A25&lt;&gt;"",IF(VLOOKUP($A25,Tabela26[#All],6,TRUE)="Dif",$A25-SUM($E25:G25)-$K25,VLOOKUP($A25,Tabela26[#All],6,TRUE)),"-"),"?")</f>
        <v>-</v>
      </c>
      <c r="I25" s="4" t="str">
        <f>IFERROR(IF($A25&lt;&gt;"",IF(VLOOKUP($A25,Tabela26[#All],7,TRUE)="Dif",$A25-SUM($E25:H25)-$K25,VLOOKUP($A25,Tabela26[#All],7,TRUE)),"-"),"?")</f>
        <v>-</v>
      </c>
      <c r="J25" s="4" t="str">
        <f>IFERROR(IF($A25&lt;&gt;"",IF(VLOOKUP($A25,Tabela26[#All],8,TRUE)="Dif",$A25-SUM($E25:I25)-$K25,VLOOKUP($A25,Tabela26[#All],8,TRUE)),"-"),"?")</f>
        <v>-</v>
      </c>
      <c r="K25" s="4" t="str">
        <f>IF(A25&lt;&gt;"",IFERROR(VLOOKUP($A25,Tabela26[#All],3,TRUE)+VLOOKUP($D25,Tabela411[#All],2,FALSE),"?"),"-")</f>
        <v>-</v>
      </c>
    </row>
    <row r="26" spans="2:11" x14ac:dyDescent="0.3">
      <c r="B26" s="4" t="str">
        <f>IF($A26&lt;&gt;"",VLOOKUP($A26,Tabela26[#All],2,TRUE),"-")</f>
        <v>-</v>
      </c>
      <c r="C26" s="5"/>
      <c r="D26" s="5"/>
      <c r="E26" s="4" t="str">
        <f>IF(A26&lt;&gt;"",IFERROR(VLOOKUP($A26,Tabela26[#All],3,TRUE)+VLOOKUP($C26,Tabela310[#All],2,FALSE),"?"),"-")</f>
        <v>-</v>
      </c>
      <c r="F26" s="4" t="str">
        <f>IFERROR(IF($A26&lt;&gt;"",IF(VLOOKUP($A26,Tabela26[#All],4,TRUE)="Dif",$A26-$E26-$K26,VLOOKUP($A26,Tabela26[#All],4,TRUE)),"-"),"?")</f>
        <v>-</v>
      </c>
      <c r="G26" s="4" t="str">
        <f>IFERROR(IF($A26&lt;&gt;"",IF(VLOOKUP($A26,Tabela26[#All],5,TRUE)="Dif",$A26-SUM($E26:F26)-$K26,VLOOKUP($A26,Tabela26[#All],5,TRUE)),"-"),"?")</f>
        <v>-</v>
      </c>
      <c r="H26" s="4" t="str">
        <f>IFERROR(IF($A26&lt;&gt;"",IF(VLOOKUP($A26,Tabela26[#All],6,TRUE)="Dif",$A26-SUM($E26:G26)-$K26,VLOOKUP($A26,Tabela26[#All],6,TRUE)),"-"),"?")</f>
        <v>-</v>
      </c>
      <c r="I26" s="4" t="str">
        <f>IFERROR(IF($A26&lt;&gt;"",IF(VLOOKUP($A26,Tabela26[#All],7,TRUE)="Dif",$A26-SUM($E26:H26)-$K26,VLOOKUP($A26,Tabela26[#All],7,TRUE)),"-"),"?")</f>
        <v>-</v>
      </c>
      <c r="J26" s="4" t="str">
        <f>IFERROR(IF($A26&lt;&gt;"",IF(VLOOKUP($A26,Tabela26[#All],8,TRUE)="Dif",$A26-SUM($E26:I26)-$K26,VLOOKUP($A26,Tabela26[#All],8,TRUE)),"-"),"?")</f>
        <v>-</v>
      </c>
      <c r="K26" s="4" t="str">
        <f>IF(A26&lt;&gt;"",IFERROR(VLOOKUP($A26,Tabela26[#All],3,TRUE)+VLOOKUP($D26,Tabela411[#All],2,FALSE),"?"),"-")</f>
        <v>-</v>
      </c>
    </row>
    <row r="27" spans="2:11" x14ac:dyDescent="0.3">
      <c r="B27" s="4" t="str">
        <f>IF($A27&lt;&gt;"",VLOOKUP($A27,Tabela26[#All],2,TRUE),"-")</f>
        <v>-</v>
      </c>
      <c r="C27" s="5"/>
      <c r="D27" s="5"/>
      <c r="E27" s="4" t="str">
        <f>IF(A27&lt;&gt;"",IFERROR(VLOOKUP($A27,Tabela26[#All],3,TRUE)+VLOOKUP($C27,Tabela310[#All],2,FALSE),"?"),"-")</f>
        <v>-</v>
      </c>
      <c r="F27" s="4" t="str">
        <f>IFERROR(IF($A27&lt;&gt;"",IF(VLOOKUP($A27,Tabela26[#All],4,TRUE)="Dif",$A27-$E27-$K27,VLOOKUP($A27,Tabela26[#All],4,TRUE)),"-"),"?")</f>
        <v>-</v>
      </c>
      <c r="G27" s="4" t="str">
        <f>IFERROR(IF($A27&lt;&gt;"",IF(VLOOKUP($A27,Tabela26[#All],5,TRUE)="Dif",$A27-SUM($E27:F27)-$K27,VLOOKUP($A27,Tabela26[#All],5,TRUE)),"-"),"?")</f>
        <v>-</v>
      </c>
      <c r="H27" s="4" t="str">
        <f>IFERROR(IF($A27&lt;&gt;"",IF(VLOOKUP($A27,Tabela26[#All],6,TRUE)="Dif",$A27-SUM($E27:G27)-$K27,VLOOKUP($A27,Tabela26[#All],6,TRUE)),"-"),"?")</f>
        <v>-</v>
      </c>
      <c r="I27" s="4" t="str">
        <f>IFERROR(IF($A27&lt;&gt;"",IF(VLOOKUP($A27,Tabela26[#All],7,TRUE)="Dif",$A27-SUM($E27:H27)-$K27,VLOOKUP($A27,Tabela26[#All],7,TRUE)),"-"),"?")</f>
        <v>-</v>
      </c>
      <c r="J27" s="4" t="str">
        <f>IFERROR(IF($A27&lt;&gt;"",IF(VLOOKUP($A27,Tabela26[#All],8,TRUE)="Dif",$A27-SUM($E27:I27)-$K27,VLOOKUP($A27,Tabela26[#All],8,TRUE)),"-"),"?")</f>
        <v>-</v>
      </c>
      <c r="K27" s="4" t="str">
        <f>IF(A27&lt;&gt;"",IFERROR(VLOOKUP($A27,Tabela26[#All],3,TRUE)+VLOOKUP($D27,Tabela411[#All],2,FALSE),"?"),"-")</f>
        <v>-</v>
      </c>
    </row>
    <row r="28" spans="2:11" x14ac:dyDescent="0.3">
      <c r="B28" s="4" t="str">
        <f>IF($A28&lt;&gt;"",VLOOKUP($A28,Tabela26[#All],2,TRUE),"-")</f>
        <v>-</v>
      </c>
      <c r="C28" s="5"/>
      <c r="D28" s="5"/>
      <c r="E28" s="4" t="str">
        <f>IF(A28&lt;&gt;"",IFERROR(VLOOKUP($A28,Tabela26[#All],3,TRUE)+VLOOKUP($C28,Tabela310[#All],2,FALSE),"?"),"-")</f>
        <v>-</v>
      </c>
      <c r="F28" s="4" t="str">
        <f>IFERROR(IF($A28&lt;&gt;"",IF(VLOOKUP($A28,Tabela26[#All],4,TRUE)="Dif",$A28-$E28-$K28,VLOOKUP($A28,Tabela26[#All],4,TRUE)),"-"),"?")</f>
        <v>-</v>
      </c>
      <c r="G28" s="4" t="str">
        <f>IFERROR(IF($A28&lt;&gt;"",IF(VLOOKUP($A28,Tabela26[#All],5,TRUE)="Dif",$A28-SUM($E28:F28)-$K28,VLOOKUP($A28,Tabela26[#All],5,TRUE)),"-"),"?")</f>
        <v>-</v>
      </c>
      <c r="H28" s="4" t="str">
        <f>IFERROR(IF($A28&lt;&gt;"",IF(VLOOKUP($A28,Tabela26[#All],6,TRUE)="Dif",$A28-SUM($E28:G28)-$K28,VLOOKUP($A28,Tabela26[#All],6,TRUE)),"-"),"?")</f>
        <v>-</v>
      </c>
      <c r="I28" s="4" t="str">
        <f>IFERROR(IF($A28&lt;&gt;"",IF(VLOOKUP($A28,Tabela26[#All],7,TRUE)="Dif",$A28-SUM($E28:H28)-$K28,VLOOKUP($A28,Tabela26[#All],7,TRUE)),"-"),"?")</f>
        <v>-</v>
      </c>
      <c r="J28" s="4" t="str">
        <f>IFERROR(IF($A28&lt;&gt;"",IF(VLOOKUP($A28,Tabela26[#All],8,TRUE)="Dif",$A28-SUM($E28:I28)-$K28,VLOOKUP($A28,Tabela26[#All],8,TRUE)),"-"),"?")</f>
        <v>-</v>
      </c>
      <c r="K28" s="4" t="str">
        <f>IF(A28&lt;&gt;"",IFERROR(VLOOKUP($A28,Tabela26[#All],3,TRUE)+VLOOKUP($D28,Tabela411[#All],2,FALSE),"?"),"-")</f>
        <v>-</v>
      </c>
    </row>
    <row r="29" spans="2:11" x14ac:dyDescent="0.3">
      <c r="B29" s="4" t="str">
        <f>IF($A29&lt;&gt;"",VLOOKUP($A29,Tabela26[#All],2,TRUE),"-")</f>
        <v>-</v>
      </c>
      <c r="C29" s="5"/>
      <c r="D29" s="5"/>
      <c r="E29" s="4" t="str">
        <f>IF(A29&lt;&gt;"",IFERROR(VLOOKUP($A29,Tabela26[#All],3,TRUE)+VLOOKUP($C29,Tabela310[#All],2,FALSE),"?"),"-")</f>
        <v>-</v>
      </c>
      <c r="F29" s="4" t="str">
        <f>IFERROR(IF($A29&lt;&gt;"",IF(VLOOKUP($A29,Tabela26[#All],4,TRUE)="Dif",$A29-$E29-$K29,VLOOKUP($A29,Tabela26[#All],4,TRUE)),"-"),"?")</f>
        <v>-</v>
      </c>
      <c r="G29" s="4" t="str">
        <f>IFERROR(IF($A29&lt;&gt;"",IF(VLOOKUP($A29,Tabela26[#All],5,TRUE)="Dif",$A29-SUM($E29:F29)-$K29,VLOOKUP($A29,Tabela26[#All],5,TRUE)),"-"),"?")</f>
        <v>-</v>
      </c>
      <c r="H29" s="4" t="str">
        <f>IFERROR(IF($A29&lt;&gt;"",IF(VLOOKUP($A29,Tabela26[#All],6,TRUE)="Dif",$A29-SUM($E29:G29)-$K29,VLOOKUP($A29,Tabela26[#All],6,TRUE)),"-"),"?")</f>
        <v>-</v>
      </c>
      <c r="I29" s="4" t="str">
        <f>IFERROR(IF($A29&lt;&gt;"",IF(VLOOKUP($A29,Tabela26[#All],7,TRUE)="Dif",$A29-SUM($E29:H29)-$K29,VLOOKUP($A29,Tabela26[#All],7,TRUE)),"-"),"?")</f>
        <v>-</v>
      </c>
      <c r="J29" s="4" t="str">
        <f>IFERROR(IF($A29&lt;&gt;"",IF(VLOOKUP($A29,Tabela26[#All],8,TRUE)="Dif",$A29-SUM($E29:I29)-$K29,VLOOKUP($A29,Tabela26[#All],8,TRUE)),"-"),"?")</f>
        <v>-</v>
      </c>
      <c r="K29" s="4" t="str">
        <f>IF(A29&lt;&gt;"",IFERROR(VLOOKUP($A29,Tabela26[#All],3,TRUE)+VLOOKUP($D29,Tabela411[#All],2,FALSE),"?"),"-")</f>
        <v>-</v>
      </c>
    </row>
    <row r="30" spans="2:11" x14ac:dyDescent="0.3">
      <c r="B30" s="4" t="str">
        <f>IF($A30&lt;&gt;"",VLOOKUP($A30,Tabela26[#All],2,TRUE),"-")</f>
        <v>-</v>
      </c>
      <c r="C30" s="5"/>
      <c r="D30" s="5"/>
      <c r="E30" s="4" t="str">
        <f>IF(A30&lt;&gt;"",IFERROR(VLOOKUP($A30,Tabela26[#All],3,TRUE)+VLOOKUP($C30,Tabela310[#All],2,FALSE),"?"),"-")</f>
        <v>-</v>
      </c>
      <c r="F30" s="4" t="str">
        <f>IFERROR(IF($A30&lt;&gt;"",IF(VLOOKUP($A30,Tabela26[#All],4,TRUE)="Dif",$A30-$E30-$K30,VLOOKUP($A30,Tabela26[#All],4,TRUE)),"-"),"?")</f>
        <v>-</v>
      </c>
      <c r="G30" s="4" t="str">
        <f>IFERROR(IF($A30&lt;&gt;"",IF(VLOOKUP($A30,Tabela26[#All],5,TRUE)="Dif",$A30-SUM($E30:F30)-$K30,VLOOKUP($A30,Tabela26[#All],5,TRUE)),"-"),"?")</f>
        <v>-</v>
      </c>
      <c r="H30" s="4" t="str">
        <f>IFERROR(IF($A30&lt;&gt;"",IF(VLOOKUP($A30,Tabela26[#All],6,TRUE)="Dif",$A30-SUM($E30:G30)-$K30,VLOOKUP($A30,Tabela26[#All],6,TRUE)),"-"),"?")</f>
        <v>-</v>
      </c>
      <c r="I30" s="4" t="str">
        <f>IFERROR(IF($A30&lt;&gt;"",IF(VLOOKUP($A30,Tabela26[#All],7,TRUE)="Dif",$A30-SUM($E30:H30)-$K30,VLOOKUP($A30,Tabela26[#All],7,TRUE)),"-"),"?")</f>
        <v>-</v>
      </c>
      <c r="J30" s="4" t="str">
        <f>IFERROR(IF($A30&lt;&gt;"",IF(VLOOKUP($A30,Tabela26[#All],8,TRUE)="Dif",$A30-SUM($E30:I30)-$K30,VLOOKUP($A30,Tabela26[#All],8,TRUE)),"-"),"?")</f>
        <v>-</v>
      </c>
      <c r="K30" s="4" t="str">
        <f>IF(A30&lt;&gt;"",IFERROR(VLOOKUP($A30,Tabela26[#All],3,TRUE)+VLOOKUP($D30,Tabela411[#All],2,FALSE),"?"),"-")</f>
        <v>-</v>
      </c>
    </row>
    <row r="31" spans="2:11" x14ac:dyDescent="0.3">
      <c r="B31" s="4" t="str">
        <f>IF($A31&lt;&gt;"",VLOOKUP($A31,Tabela26[#All],2,TRUE),"-")</f>
        <v>-</v>
      </c>
      <c r="C31" s="5"/>
      <c r="D31" s="5"/>
      <c r="E31" s="4" t="str">
        <f>IF(A31&lt;&gt;"",IFERROR(VLOOKUP($A31,Tabela26[#All],3,TRUE)+VLOOKUP($C31,Tabela310[#All],2,FALSE),"?"),"-")</f>
        <v>-</v>
      </c>
      <c r="F31" s="4" t="str">
        <f>IFERROR(IF($A31&lt;&gt;"",IF(VLOOKUP($A31,Tabela26[#All],4,TRUE)="Dif",$A31-$E31-$K31,VLOOKUP($A31,Tabela26[#All],4,TRUE)),"-"),"?")</f>
        <v>-</v>
      </c>
      <c r="G31" s="4" t="str">
        <f>IFERROR(IF($A31&lt;&gt;"",IF(VLOOKUP($A31,Tabela26[#All],5,TRUE)="Dif",$A31-SUM($E31:F31)-$K31,VLOOKUP($A31,Tabela26[#All],5,TRUE)),"-"),"?")</f>
        <v>-</v>
      </c>
      <c r="H31" s="4" t="str">
        <f>IFERROR(IF($A31&lt;&gt;"",IF(VLOOKUP($A31,Tabela26[#All],6,TRUE)="Dif",$A31-SUM($E31:G31)-$K31,VLOOKUP($A31,Tabela26[#All],6,TRUE)),"-"),"?")</f>
        <v>-</v>
      </c>
      <c r="I31" s="4" t="str">
        <f>IFERROR(IF($A31&lt;&gt;"",IF(VLOOKUP($A31,Tabela26[#All],7,TRUE)="Dif",$A31-SUM($E31:H31)-$K31,VLOOKUP($A31,Tabela26[#All],7,TRUE)),"-"),"?")</f>
        <v>-</v>
      </c>
      <c r="J31" s="4" t="str">
        <f>IFERROR(IF($A31&lt;&gt;"",IF(VLOOKUP($A31,Tabela26[#All],8,TRUE)="Dif",$A31-SUM($E31:I31)-$K31,VLOOKUP($A31,Tabela26[#All],8,TRUE)),"-"),"?")</f>
        <v>-</v>
      </c>
      <c r="K31" s="4" t="str">
        <f>IF(A31&lt;&gt;"",IFERROR(VLOOKUP($A31,Tabela26[#All],3,TRUE)+VLOOKUP($D31,Tabela411[#All],2,FALSE),"?"),"-")</f>
        <v>-</v>
      </c>
    </row>
  </sheetData>
  <sheetProtection algorithmName="SHA-512" hashValue="chgqqvn6TQh76P7WbbcPnsBXDWd0fcTpx+xeBl5hCdkLtZw3O4hDKT8KUBvOINSaWr4rhPgb2+T/GJJSxKOybQ==" saltValue="bXNEpZXbORoAS/rQuDw0Cg==" spinCount="100000" sheet="1" objects="1" scenarios="1"/>
  <phoneticPr fontId="1" type="noConversion"/>
  <dataValidations count="3">
    <dataValidation type="list" allowBlank="1" showInputMessage="1" showErrorMessage="1" sqref="D2:D1048576" xr:uid="{358D7D46-FFA6-49DF-8A77-917D9362ABF0}">
      <formula1>"PADRÃO,40"</formula1>
    </dataValidation>
    <dataValidation type="list" allowBlank="1" showInputMessage="1" showErrorMessage="1" sqref="C32:C1048576" xr:uid="{480A77FA-36A1-4E81-ACE5-659F456DAA30}">
      <formula1>"PADRÃO,25,10"</formula1>
    </dataValidation>
    <dataValidation type="list" allowBlank="1" showInputMessage="1" showErrorMessage="1" sqref="C2:C31" xr:uid="{95992F43-2229-4C71-8DB0-477700C0A7F9}">
      <formula1>"PADRÃO,50,25,10"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6D40-EC65-4510-B7A8-1FBC7037BA83}">
  <sheetPr>
    <tabColor theme="8" tint="0.39997558519241921"/>
  </sheetPr>
  <dimension ref="A1:G31"/>
  <sheetViews>
    <sheetView workbookViewId="0">
      <selection activeCell="A2" sqref="A2"/>
    </sheetView>
  </sheetViews>
  <sheetFormatPr defaultColWidth="0" defaultRowHeight="14.4" customHeight="1" zeroHeight="1" x14ac:dyDescent="0.3"/>
  <cols>
    <col min="1" max="1" width="17.77734375" style="5" customWidth="1"/>
    <col min="2" max="6" width="17.77734375" style="1" customWidth="1"/>
    <col min="7" max="7" width="23.77734375" style="3" hidden="1" customWidth="1"/>
    <col min="8" max="16384" width="8.88671875" style="1" hidden="1"/>
  </cols>
  <sheetData>
    <row r="1" spans="1:7" ht="28.8" x14ac:dyDescent="0.3">
      <c r="A1" s="4" t="s">
        <v>3</v>
      </c>
      <c r="B1" s="4" t="s">
        <v>4</v>
      </c>
      <c r="C1" s="4" t="s">
        <v>5</v>
      </c>
      <c r="D1" s="4" t="s">
        <v>7</v>
      </c>
      <c r="E1" s="4" t="s">
        <v>8</v>
      </c>
      <c r="F1" s="4" t="s">
        <v>13</v>
      </c>
    </row>
    <row r="2" spans="1:7" x14ac:dyDescent="0.3">
      <c r="B2" s="4" t="str">
        <f>IF(Tabela117[[#This Row],[ALTURA PORTA]]&gt;768,"Erro!",IF($A2&lt;&gt;"",VLOOKUP($A2,Tabela26[#All],2,TRUE),"-"))</f>
        <v>-</v>
      </c>
      <c r="C2" s="5"/>
      <c r="D2" s="4" t="str">
        <f>IF(Tabela117[[#This Row],[ALTURA PORTA]]&gt;768,"Erro!",IF(A2&lt;&gt;"",IFERROR(VLOOKUP($A2,Tabela26[#All],3,TRUE)+VLOOKUP($C2,Tabela310[#All],2,FALSE),"?"),"-"))</f>
        <v>-</v>
      </c>
      <c r="E2" s="4" t="str">
        <f>IF(Tabela117[[#This Row],[ALTURA PORTA]]&gt;768,"Erro!",IFERROR(IF($A2&lt;&gt;"",IF(VLOOKUP($A2,Tabela26[#All],4,TRUE)="Dif",$A2-$D2-$F2,VLOOKUP($A2,Tabela26[#All],4,TRUE)),"-"),"?"))</f>
        <v>-</v>
      </c>
      <c r="F2" s="4" t="str">
        <f>IF(Tabela117[[#This Row],[ALTURA PORTA]]&gt;768,"Erro!",IF(A2&lt;&gt;"",IFERROR(VLOOKUP($A2,Tabela26[#All],3,TRUE),"?"),"-"))</f>
        <v>-</v>
      </c>
      <c r="G2" s="3" t="str">
        <f>IF(Tabela117[[#This Row],[ALTURA PORTA]]&gt;768,"Altura máxima de 768mm!","")</f>
        <v/>
      </c>
    </row>
    <row r="3" spans="1:7" x14ac:dyDescent="0.3">
      <c r="B3" s="4" t="str">
        <f>IF(Tabela117[[#This Row],[ALTURA PORTA]]&gt;768,"Erro!",IF($A3&lt;&gt;"",VLOOKUP($A3,Tabela26[#All],2,TRUE),"-"))</f>
        <v>-</v>
      </c>
      <c r="C3" s="5"/>
      <c r="D3" s="4" t="str">
        <f>IF(Tabela117[[#This Row],[ALTURA PORTA]]&gt;768,"Erro!",IF(A3&lt;&gt;"",IFERROR(VLOOKUP($A3,Tabela26[#All],3,TRUE)+VLOOKUP($C3,Tabela310[#All],2,FALSE),"?"),"-"))</f>
        <v>-</v>
      </c>
      <c r="E3" s="4" t="str">
        <f>IF(Tabela117[[#This Row],[ALTURA PORTA]]&gt;768,"Erro!",IFERROR(IF($A3&lt;&gt;"",IF(VLOOKUP($A3,Tabela26[#All],4,TRUE)="Dif",$A3-$D3-$F3,VLOOKUP($A3,Tabela26[#All],4,TRUE)),"-"),"?"))</f>
        <v>-</v>
      </c>
      <c r="F3" s="4" t="str">
        <f>IF(Tabela117[[#This Row],[ALTURA PORTA]]&gt;768,"Erro!",IF(A3&lt;&gt;"",IFERROR(VLOOKUP($A3,Tabela26[#All],3,TRUE),"?"),"-"))</f>
        <v>-</v>
      </c>
    </row>
    <row r="4" spans="1:7" x14ac:dyDescent="0.3">
      <c r="B4" s="4" t="str">
        <f>IF(Tabela117[[#This Row],[ALTURA PORTA]]&gt;768,"Erro!",IF($A4&lt;&gt;"",VLOOKUP($A4,Tabela26[#All],2,TRUE),"-"))</f>
        <v>-</v>
      </c>
      <c r="C4" s="5"/>
      <c r="D4" s="4" t="str">
        <f>IF(Tabela117[[#This Row],[ALTURA PORTA]]&gt;768,"Erro!",IF(A4&lt;&gt;"",IFERROR(VLOOKUP($A4,Tabela26[#All],3,TRUE)+VLOOKUP($C4,Tabela310[#All],2,FALSE),"?"),"-"))</f>
        <v>-</v>
      </c>
      <c r="E4" s="4" t="str">
        <f>IF(Tabela117[[#This Row],[ALTURA PORTA]]&gt;768,"Erro!",IFERROR(IF($A4&lt;&gt;"",IF(VLOOKUP($A4,Tabela26[#All],4,TRUE)="Dif",$A4-$D4-$F4,VLOOKUP($A4,Tabela26[#All],4,TRUE)),"-"),"?"))</f>
        <v>-</v>
      </c>
      <c r="F4" s="4" t="str">
        <f>IF(Tabela117[[#This Row],[ALTURA PORTA]]&gt;768,"Erro!",IF(A4&lt;&gt;"",IFERROR(VLOOKUP($A4,Tabela26[#All],3,TRUE),"?"),"-"))</f>
        <v>-</v>
      </c>
    </row>
    <row r="5" spans="1:7" x14ac:dyDescent="0.3">
      <c r="B5" s="4" t="str">
        <f>IF(Tabela117[[#This Row],[ALTURA PORTA]]&gt;768,"Erro!",IF($A5&lt;&gt;"",VLOOKUP($A5,Tabela26[#All],2,TRUE),"-"))</f>
        <v>-</v>
      </c>
      <c r="C5" s="5"/>
      <c r="D5" s="4" t="str">
        <f>IF(Tabela117[[#This Row],[ALTURA PORTA]]&gt;768,"Erro!",IF(A5&lt;&gt;"",IFERROR(VLOOKUP($A5,Tabela26[#All],3,TRUE)+VLOOKUP($C5,Tabela310[#All],2,FALSE),"?"),"-"))</f>
        <v>-</v>
      </c>
      <c r="E5" s="4" t="str">
        <f>IF(Tabela117[[#This Row],[ALTURA PORTA]]&gt;768,"Erro!",IFERROR(IF($A5&lt;&gt;"",IF(VLOOKUP($A5,Tabela26[#All],4,TRUE)="Dif",$A5-$D5-$F5,VLOOKUP($A5,Tabela26[#All],4,TRUE)),"-"),"?"))</f>
        <v>-</v>
      </c>
      <c r="F5" s="4" t="str">
        <f>IF(Tabela117[[#This Row],[ALTURA PORTA]]&gt;768,"Erro!",IF(A5&lt;&gt;"",IFERROR(VLOOKUP($A5,Tabela26[#All],3,TRUE),"?"),"-"))</f>
        <v>-</v>
      </c>
    </row>
    <row r="6" spans="1:7" x14ac:dyDescent="0.3">
      <c r="B6" s="4" t="str">
        <f>IF(Tabela117[[#This Row],[ALTURA PORTA]]&gt;768,"Erro!",IF($A6&lt;&gt;"",VLOOKUP($A6,Tabela26[#All],2,TRUE),"-"))</f>
        <v>-</v>
      </c>
      <c r="C6" s="5"/>
      <c r="D6" s="4" t="str">
        <f>IF(Tabela117[[#This Row],[ALTURA PORTA]]&gt;768,"Erro!",IF(A6&lt;&gt;"",IFERROR(VLOOKUP($A6,Tabela26[#All],3,TRUE)+VLOOKUP($C6,Tabela310[#All],2,FALSE),"?"),"-"))</f>
        <v>-</v>
      </c>
      <c r="E6" s="4" t="str">
        <f>IF(Tabela117[[#This Row],[ALTURA PORTA]]&gt;768,"Erro!",IFERROR(IF($A6&lt;&gt;"",IF(VLOOKUP($A6,Tabela26[#All],4,TRUE)="Dif",$A6-$D6-$F6,VLOOKUP($A6,Tabela26[#All],4,TRUE)),"-"),"?"))</f>
        <v>-</v>
      </c>
      <c r="F6" s="4" t="str">
        <f>IF(Tabela117[[#This Row],[ALTURA PORTA]]&gt;768,"Erro!",IF(A6&lt;&gt;"",IFERROR(VLOOKUP($A6,Tabela26[#All],3,TRUE),"?"),"-"))</f>
        <v>-</v>
      </c>
    </row>
    <row r="7" spans="1:7" x14ac:dyDescent="0.3">
      <c r="B7" s="4" t="str">
        <f>IF(Tabela117[[#This Row],[ALTURA PORTA]]&gt;768,"Erro!",IF($A7&lt;&gt;"",VLOOKUP($A7,Tabela26[#All],2,TRUE),"-"))</f>
        <v>-</v>
      </c>
      <c r="C7" s="5"/>
      <c r="D7" s="4" t="str">
        <f>IF(Tabela117[[#This Row],[ALTURA PORTA]]&gt;768,"Erro!",IF(A7&lt;&gt;"",IFERROR(VLOOKUP($A7,Tabela26[#All],3,TRUE)+VLOOKUP($C7,Tabela310[#All],2,FALSE),"?"),"-"))</f>
        <v>-</v>
      </c>
      <c r="E7" s="4" t="str">
        <f>IF(Tabela117[[#This Row],[ALTURA PORTA]]&gt;768,"Erro!",IFERROR(IF($A7&lt;&gt;"",IF(VLOOKUP($A7,Tabela26[#All],4,TRUE)="Dif",$A7-$D7-$F7,VLOOKUP($A7,Tabela26[#All],4,TRUE)),"-"),"?"))</f>
        <v>-</v>
      </c>
      <c r="F7" s="4" t="str">
        <f>IF(Tabela117[[#This Row],[ALTURA PORTA]]&gt;768,"Erro!",IF(A7&lt;&gt;"",IFERROR(VLOOKUP($A7,Tabela26[#All],3,TRUE),"?"),"-"))</f>
        <v>-</v>
      </c>
    </row>
    <row r="8" spans="1:7" x14ac:dyDescent="0.3">
      <c r="B8" s="4" t="str">
        <f>IF(Tabela117[[#This Row],[ALTURA PORTA]]&gt;768,"Erro!",IF($A8&lt;&gt;"",VLOOKUP($A8,Tabela26[#All],2,TRUE),"-"))</f>
        <v>-</v>
      </c>
      <c r="C8" s="5"/>
      <c r="D8" s="4" t="str">
        <f>IF(Tabela117[[#This Row],[ALTURA PORTA]]&gt;768,"Erro!",IF(A8&lt;&gt;"",IFERROR(VLOOKUP($A8,Tabela26[#All],3,TRUE)+VLOOKUP($C8,Tabela310[#All],2,FALSE),"?"),"-"))</f>
        <v>-</v>
      </c>
      <c r="E8" s="4" t="str">
        <f>IF(Tabela117[[#This Row],[ALTURA PORTA]]&gt;768,"Erro!",IFERROR(IF($A8&lt;&gt;"",IF(VLOOKUP($A8,Tabela26[#All],4,TRUE)="Dif",$A8-$D8-$F8,VLOOKUP($A8,Tabela26[#All],4,TRUE)),"-"),"?"))</f>
        <v>-</v>
      </c>
      <c r="F8" s="4" t="str">
        <f>IF(Tabela117[[#This Row],[ALTURA PORTA]]&gt;768,"Erro!",IF(A8&lt;&gt;"",IFERROR(VLOOKUP($A8,Tabela26[#All],3,TRUE),"?"),"-"))</f>
        <v>-</v>
      </c>
    </row>
    <row r="9" spans="1:7" x14ac:dyDescent="0.3">
      <c r="B9" s="4" t="str">
        <f>IF(Tabela117[[#This Row],[ALTURA PORTA]]&gt;768,"Erro!",IF($A9&lt;&gt;"",VLOOKUP($A9,Tabela26[#All],2,TRUE),"-"))</f>
        <v>-</v>
      </c>
      <c r="C9" s="5"/>
      <c r="D9" s="4" t="str">
        <f>IF(Tabela117[[#This Row],[ALTURA PORTA]]&gt;768,"Erro!",IF(A9&lt;&gt;"",IFERROR(VLOOKUP($A9,Tabela26[#All],3,TRUE)+VLOOKUP($C9,Tabela310[#All],2,FALSE),"?"),"-"))</f>
        <v>-</v>
      </c>
      <c r="E9" s="4" t="str">
        <f>IF(Tabela117[[#This Row],[ALTURA PORTA]]&gt;768,"Erro!",IFERROR(IF($A9&lt;&gt;"",IF(VLOOKUP($A9,Tabela26[#All],4,TRUE)="Dif",$A9-$D9-$F9,VLOOKUP($A9,Tabela26[#All],4,TRUE)),"-"),"?"))</f>
        <v>-</v>
      </c>
      <c r="F9" s="4" t="str">
        <f>IF(Tabela117[[#This Row],[ALTURA PORTA]]&gt;768,"Erro!",IF(A9&lt;&gt;"",IFERROR(VLOOKUP($A9,Tabela26[#All],3,TRUE),"?"),"-"))</f>
        <v>-</v>
      </c>
    </row>
    <row r="10" spans="1:7" x14ac:dyDescent="0.3">
      <c r="B10" s="4" t="str">
        <f>IF(Tabela117[[#This Row],[ALTURA PORTA]]&gt;768,"Erro!",IF($A10&lt;&gt;"",VLOOKUP($A10,Tabela26[#All],2,TRUE),"-"))</f>
        <v>-</v>
      </c>
      <c r="C10" s="5"/>
      <c r="D10" s="4" t="str">
        <f>IF(Tabela117[[#This Row],[ALTURA PORTA]]&gt;768,"Erro!",IF(A10&lt;&gt;"",IFERROR(VLOOKUP($A10,Tabela26[#All],3,TRUE)+VLOOKUP($C10,Tabela310[#All],2,FALSE),"?"),"-"))</f>
        <v>-</v>
      </c>
      <c r="E10" s="4" t="str">
        <f>IF(Tabela117[[#This Row],[ALTURA PORTA]]&gt;768,"Erro!",IFERROR(IF($A10&lt;&gt;"",IF(VLOOKUP($A10,Tabela26[#All],4,TRUE)="Dif",$A10-$D10-$F10,VLOOKUP($A10,Tabela26[#All],4,TRUE)),"-"),"?"))</f>
        <v>-</v>
      </c>
      <c r="F10" s="4" t="str">
        <f>IF(Tabela117[[#This Row],[ALTURA PORTA]]&gt;768,"Erro!",IF(A10&lt;&gt;"",IFERROR(VLOOKUP($A10,Tabela26[#All],3,TRUE),"?"),"-"))</f>
        <v>-</v>
      </c>
    </row>
    <row r="11" spans="1:7" x14ac:dyDescent="0.3">
      <c r="B11" s="4" t="str">
        <f>IF(Tabela117[[#This Row],[ALTURA PORTA]]&gt;768,"Erro!",IF($A11&lt;&gt;"",VLOOKUP($A11,Tabela26[#All],2,TRUE),"-"))</f>
        <v>-</v>
      </c>
      <c r="C11" s="5"/>
      <c r="D11" s="4" t="str">
        <f>IF(Tabela117[[#This Row],[ALTURA PORTA]]&gt;768,"Erro!",IF(A11&lt;&gt;"",IFERROR(VLOOKUP($A11,Tabela26[#All],3,TRUE)+VLOOKUP($C11,Tabela310[#All],2,FALSE),"?"),"-"))</f>
        <v>-</v>
      </c>
      <c r="E11" s="4" t="str">
        <f>IF(Tabela117[[#This Row],[ALTURA PORTA]]&gt;768,"Erro!",IFERROR(IF($A11&lt;&gt;"",IF(VLOOKUP($A11,Tabela26[#All],4,TRUE)="Dif",$A11-$D11-$F11,VLOOKUP($A11,Tabela26[#All],4,TRUE)),"-"),"?"))</f>
        <v>-</v>
      </c>
      <c r="F11" s="4" t="str">
        <f>IF(Tabela117[[#This Row],[ALTURA PORTA]]&gt;768,"Erro!",IF(A11&lt;&gt;"",IFERROR(VLOOKUP($A11,Tabela26[#All],3,TRUE),"?"),"-"))</f>
        <v>-</v>
      </c>
    </row>
    <row r="12" spans="1:7" x14ac:dyDescent="0.3">
      <c r="B12" s="4" t="str">
        <f>IF(Tabela117[[#This Row],[ALTURA PORTA]]&gt;768,"Erro!",IF($A12&lt;&gt;"",VLOOKUP($A12,Tabela26[#All],2,TRUE),"-"))</f>
        <v>-</v>
      </c>
      <c r="C12" s="5"/>
      <c r="D12" s="4" t="str">
        <f>IF(Tabela117[[#This Row],[ALTURA PORTA]]&gt;768,"Erro!",IF(A12&lt;&gt;"",IFERROR(VLOOKUP($A12,Tabela26[#All],3,TRUE)+VLOOKUP($C12,Tabela310[#All],2,FALSE),"?"),"-"))</f>
        <v>-</v>
      </c>
      <c r="E12" s="4" t="str">
        <f>IF(Tabela117[[#This Row],[ALTURA PORTA]]&gt;768,"Erro!",IFERROR(IF($A12&lt;&gt;"",IF(VLOOKUP($A12,Tabela26[#All],4,TRUE)="Dif",$A12-$D12-$F12,VLOOKUP($A12,Tabela26[#All],4,TRUE)),"-"),"?"))</f>
        <v>-</v>
      </c>
      <c r="F12" s="4" t="str">
        <f>IF(Tabela117[[#This Row],[ALTURA PORTA]]&gt;768,"Erro!",IF(A12&lt;&gt;"",IFERROR(VLOOKUP($A12,Tabela26[#All],3,TRUE),"?"),"-"))</f>
        <v>-</v>
      </c>
    </row>
    <row r="13" spans="1:7" x14ac:dyDescent="0.3">
      <c r="B13" s="4" t="str">
        <f>IF(Tabela117[[#This Row],[ALTURA PORTA]]&gt;768,"Erro!",IF($A13&lt;&gt;"",VLOOKUP($A13,Tabela26[#All],2,TRUE),"-"))</f>
        <v>-</v>
      </c>
      <c r="C13" s="5"/>
      <c r="D13" s="4" t="str">
        <f>IF(Tabela117[[#This Row],[ALTURA PORTA]]&gt;768,"Erro!",IF(A13&lt;&gt;"",IFERROR(VLOOKUP($A13,Tabela26[#All],3,TRUE)+VLOOKUP($C13,Tabela310[#All],2,FALSE),"?"),"-"))</f>
        <v>-</v>
      </c>
      <c r="E13" s="4" t="str">
        <f>IF(Tabela117[[#This Row],[ALTURA PORTA]]&gt;768,"Erro!",IFERROR(IF($A13&lt;&gt;"",IF(VLOOKUP($A13,Tabela26[#All],4,TRUE)="Dif",$A13-$D13-$F13,VLOOKUP($A13,Tabela26[#All],4,TRUE)),"-"),"?"))</f>
        <v>-</v>
      </c>
      <c r="F13" s="4" t="str">
        <f>IF(Tabela117[[#This Row],[ALTURA PORTA]]&gt;768,"Erro!",IF(A13&lt;&gt;"",IFERROR(VLOOKUP($A13,Tabela26[#All],3,TRUE),"?"),"-"))</f>
        <v>-</v>
      </c>
    </row>
    <row r="14" spans="1:7" x14ac:dyDescent="0.3">
      <c r="B14" s="4" t="str">
        <f>IF(Tabela117[[#This Row],[ALTURA PORTA]]&gt;768,"Erro!",IF($A14&lt;&gt;"",VLOOKUP($A14,Tabela26[#All],2,TRUE),"-"))</f>
        <v>-</v>
      </c>
      <c r="C14" s="5"/>
      <c r="D14" s="4" t="str">
        <f>IF(Tabela117[[#This Row],[ALTURA PORTA]]&gt;768,"Erro!",IF(A14&lt;&gt;"",IFERROR(VLOOKUP($A14,Tabela26[#All],3,TRUE)+VLOOKUP($C14,Tabela310[#All],2,FALSE),"?"),"-"))</f>
        <v>-</v>
      </c>
      <c r="E14" s="4" t="str">
        <f>IF(Tabela117[[#This Row],[ALTURA PORTA]]&gt;768,"Erro!",IFERROR(IF($A14&lt;&gt;"",IF(VLOOKUP($A14,Tabela26[#All],4,TRUE)="Dif",$A14-$D14-$F14,VLOOKUP($A14,Tabela26[#All],4,TRUE)),"-"),"?"))</f>
        <v>-</v>
      </c>
      <c r="F14" s="4" t="str">
        <f>IF(Tabela117[[#This Row],[ALTURA PORTA]]&gt;768,"Erro!",IF(A14&lt;&gt;"",IFERROR(VLOOKUP($A14,Tabela26[#All],3,TRUE),"?"),"-"))</f>
        <v>-</v>
      </c>
    </row>
    <row r="15" spans="1:7" x14ac:dyDescent="0.3">
      <c r="B15" s="4" t="str">
        <f>IF(Tabela117[[#This Row],[ALTURA PORTA]]&gt;768,"Erro!",IF($A15&lt;&gt;"",VLOOKUP($A15,Tabela26[#All],2,TRUE),"-"))</f>
        <v>-</v>
      </c>
      <c r="C15" s="5"/>
      <c r="D15" s="4" t="str">
        <f>IF(Tabela117[[#This Row],[ALTURA PORTA]]&gt;768,"Erro!",IF(A15&lt;&gt;"",IFERROR(VLOOKUP($A15,Tabela26[#All],3,TRUE)+VLOOKUP($C15,Tabela310[#All],2,FALSE),"?"),"-"))</f>
        <v>-</v>
      </c>
      <c r="E15" s="4" t="str">
        <f>IF(Tabela117[[#This Row],[ALTURA PORTA]]&gt;768,"Erro!",IFERROR(IF($A15&lt;&gt;"",IF(VLOOKUP($A15,Tabela26[#All],4,TRUE)="Dif",$A15-$D15-$F15,VLOOKUP($A15,Tabela26[#All],4,TRUE)),"-"),"?"))</f>
        <v>-</v>
      </c>
      <c r="F15" s="4" t="str">
        <f>IF(Tabela117[[#This Row],[ALTURA PORTA]]&gt;768,"Erro!",IF(A15&lt;&gt;"",IFERROR(VLOOKUP($A15,Tabela26[#All],3,TRUE),"?"),"-"))</f>
        <v>-</v>
      </c>
    </row>
    <row r="16" spans="1:7" x14ac:dyDescent="0.3">
      <c r="B16" s="4" t="str">
        <f>IF(Tabela117[[#This Row],[ALTURA PORTA]]&gt;768,"Erro!",IF($A16&lt;&gt;"",VLOOKUP($A16,Tabela26[#All],2,TRUE),"-"))</f>
        <v>-</v>
      </c>
      <c r="C16" s="5"/>
      <c r="D16" s="4" t="str">
        <f>IF(Tabela117[[#This Row],[ALTURA PORTA]]&gt;768,"Erro!",IF(A16&lt;&gt;"",IFERROR(VLOOKUP($A16,Tabela26[#All],3,TRUE)+VLOOKUP($C16,Tabela310[#All],2,FALSE),"?"),"-"))</f>
        <v>-</v>
      </c>
      <c r="E16" s="4" t="str">
        <f>IF(Tabela117[[#This Row],[ALTURA PORTA]]&gt;768,"Erro!",IFERROR(IF($A16&lt;&gt;"",IF(VLOOKUP($A16,Tabela26[#All],4,TRUE)="Dif",$A16-$D16-$F16,VLOOKUP($A16,Tabela26[#All],4,TRUE)),"-"),"?"))</f>
        <v>-</v>
      </c>
      <c r="F16" s="4" t="str">
        <f>IF(Tabela117[[#This Row],[ALTURA PORTA]]&gt;768,"Erro!",IF(A16&lt;&gt;"",IFERROR(VLOOKUP($A16,Tabela26[#All],3,TRUE),"?"),"-"))</f>
        <v>-</v>
      </c>
    </row>
    <row r="17" spans="2:6" x14ac:dyDescent="0.3">
      <c r="B17" s="4" t="str">
        <f>IF(Tabela117[[#This Row],[ALTURA PORTA]]&gt;768,"Erro!",IF($A17&lt;&gt;"",VLOOKUP($A17,Tabela26[#All],2,TRUE),"-"))</f>
        <v>-</v>
      </c>
      <c r="C17" s="5"/>
      <c r="D17" s="4" t="str">
        <f>IF(Tabela117[[#This Row],[ALTURA PORTA]]&gt;768,"Erro!",IF(A17&lt;&gt;"",IFERROR(VLOOKUP($A17,Tabela26[#All],3,TRUE)+VLOOKUP($C17,Tabela310[#All],2,FALSE),"?"),"-"))</f>
        <v>-</v>
      </c>
      <c r="E17" s="4" t="str">
        <f>IF(Tabela117[[#This Row],[ALTURA PORTA]]&gt;768,"Erro!",IFERROR(IF($A17&lt;&gt;"",IF(VLOOKUP($A17,Tabela26[#All],4,TRUE)="Dif",$A17-$D17-$F17,VLOOKUP($A17,Tabela26[#All],4,TRUE)),"-"),"?"))</f>
        <v>-</v>
      </c>
      <c r="F17" s="4" t="str">
        <f>IF(Tabela117[[#This Row],[ALTURA PORTA]]&gt;768,"Erro!",IF(A17&lt;&gt;"",IFERROR(VLOOKUP($A17,Tabela26[#All],3,TRUE),"?"),"-"))</f>
        <v>-</v>
      </c>
    </row>
    <row r="18" spans="2:6" x14ac:dyDescent="0.3">
      <c r="B18" s="4" t="str">
        <f>IF(Tabela117[[#This Row],[ALTURA PORTA]]&gt;768,"Erro!",IF($A18&lt;&gt;"",VLOOKUP($A18,Tabela26[#All],2,TRUE),"-"))</f>
        <v>-</v>
      </c>
      <c r="C18" s="5"/>
      <c r="D18" s="4" t="str">
        <f>IF(Tabela117[[#This Row],[ALTURA PORTA]]&gt;768,"Erro!",IF(A18&lt;&gt;"",IFERROR(VLOOKUP($A18,Tabela26[#All],3,TRUE)+VLOOKUP($C18,Tabela310[#All],2,FALSE),"?"),"-"))</f>
        <v>-</v>
      </c>
      <c r="E18" s="4" t="str">
        <f>IF(Tabela117[[#This Row],[ALTURA PORTA]]&gt;768,"Erro!",IFERROR(IF($A18&lt;&gt;"",IF(VLOOKUP($A18,Tabela26[#All],4,TRUE)="Dif",$A18-$D18-$F18,VLOOKUP($A18,Tabela26[#All],4,TRUE)),"-"),"?"))</f>
        <v>-</v>
      </c>
      <c r="F18" s="4" t="str">
        <f>IF(Tabela117[[#This Row],[ALTURA PORTA]]&gt;768,"Erro!",IF(A18&lt;&gt;"",IFERROR(VLOOKUP($A18,Tabela26[#All],3,TRUE),"?"),"-"))</f>
        <v>-</v>
      </c>
    </row>
    <row r="19" spans="2:6" x14ac:dyDescent="0.3">
      <c r="B19" s="4" t="str">
        <f>IF(Tabela117[[#This Row],[ALTURA PORTA]]&gt;768,"Erro!",IF($A19&lt;&gt;"",VLOOKUP($A19,Tabela26[#All],2,TRUE),"-"))</f>
        <v>-</v>
      </c>
      <c r="C19" s="5"/>
      <c r="D19" s="4" t="str">
        <f>IF(Tabela117[[#This Row],[ALTURA PORTA]]&gt;768,"Erro!",IF(A19&lt;&gt;"",IFERROR(VLOOKUP($A19,Tabela26[#All],3,TRUE)+VLOOKUP($C19,Tabela310[#All],2,FALSE),"?"),"-"))</f>
        <v>-</v>
      </c>
      <c r="E19" s="4" t="str">
        <f>IF(Tabela117[[#This Row],[ALTURA PORTA]]&gt;768,"Erro!",IFERROR(IF($A19&lt;&gt;"",IF(VLOOKUP($A19,Tabela26[#All],4,TRUE)="Dif",$A19-$D19-$F19,VLOOKUP($A19,Tabela26[#All],4,TRUE)),"-"),"?"))</f>
        <v>-</v>
      </c>
      <c r="F19" s="4" t="str">
        <f>IF(Tabela117[[#This Row],[ALTURA PORTA]]&gt;768,"Erro!",IF(A19&lt;&gt;"",IFERROR(VLOOKUP($A19,Tabela26[#All],3,TRUE),"?"),"-"))</f>
        <v>-</v>
      </c>
    </row>
    <row r="20" spans="2:6" x14ac:dyDescent="0.3">
      <c r="B20" s="4" t="str">
        <f>IF(Tabela117[[#This Row],[ALTURA PORTA]]&gt;768,"Erro!",IF($A20&lt;&gt;"",VLOOKUP($A20,Tabela26[#All],2,TRUE),"-"))</f>
        <v>-</v>
      </c>
      <c r="C20" s="5"/>
      <c r="D20" s="4" t="str">
        <f>IF(Tabela117[[#This Row],[ALTURA PORTA]]&gt;768,"Erro!",IF(A20&lt;&gt;"",IFERROR(VLOOKUP($A20,Tabela26[#All],3,TRUE)+VLOOKUP($C20,Tabela310[#All],2,FALSE),"?"),"-"))</f>
        <v>-</v>
      </c>
      <c r="E20" s="4" t="str">
        <f>IF(Tabela117[[#This Row],[ALTURA PORTA]]&gt;768,"Erro!",IFERROR(IF($A20&lt;&gt;"",IF(VLOOKUP($A20,Tabela26[#All],4,TRUE)="Dif",$A20-$D20-$F20,VLOOKUP($A20,Tabela26[#All],4,TRUE)),"-"),"?"))</f>
        <v>-</v>
      </c>
      <c r="F20" s="4" t="str">
        <f>IF(Tabela117[[#This Row],[ALTURA PORTA]]&gt;768,"Erro!",IF(A20&lt;&gt;"",IFERROR(VLOOKUP($A20,Tabela26[#All],3,TRUE),"?"),"-"))</f>
        <v>-</v>
      </c>
    </row>
    <row r="21" spans="2:6" x14ac:dyDescent="0.3">
      <c r="B21" s="4" t="str">
        <f>IF(Tabela117[[#This Row],[ALTURA PORTA]]&gt;768,"Erro!",IF($A21&lt;&gt;"",VLOOKUP($A21,Tabela26[#All],2,TRUE),"-"))</f>
        <v>-</v>
      </c>
      <c r="C21" s="5"/>
      <c r="D21" s="4" t="str">
        <f>IF(Tabela117[[#This Row],[ALTURA PORTA]]&gt;768,"Erro!",IF(A21&lt;&gt;"",IFERROR(VLOOKUP($A21,Tabela26[#All],3,TRUE)+VLOOKUP($C21,Tabela310[#All],2,FALSE),"?"),"-"))</f>
        <v>-</v>
      </c>
      <c r="E21" s="4" t="str">
        <f>IF(Tabela117[[#This Row],[ALTURA PORTA]]&gt;768,"Erro!",IFERROR(IF($A21&lt;&gt;"",IF(VLOOKUP($A21,Tabela26[#All],4,TRUE)="Dif",$A21-$D21-$F21,VLOOKUP($A21,Tabela26[#All],4,TRUE)),"-"),"?"))</f>
        <v>-</v>
      </c>
      <c r="F21" s="4" t="str">
        <f>IF(Tabela117[[#This Row],[ALTURA PORTA]]&gt;768,"Erro!",IF(A21&lt;&gt;"",IFERROR(VLOOKUP($A21,Tabela26[#All],3,TRUE),"?"),"-"))</f>
        <v>-</v>
      </c>
    </row>
    <row r="22" spans="2:6" x14ac:dyDescent="0.3">
      <c r="B22" s="4" t="str">
        <f>IF(Tabela117[[#This Row],[ALTURA PORTA]]&gt;768,"Erro!",IF($A22&lt;&gt;"",VLOOKUP($A22,Tabela26[#All],2,TRUE),"-"))</f>
        <v>-</v>
      </c>
      <c r="C22" s="5"/>
      <c r="D22" s="4" t="str">
        <f>IF(Tabela117[[#This Row],[ALTURA PORTA]]&gt;768,"Erro!",IF(A22&lt;&gt;"",IFERROR(VLOOKUP($A22,Tabela26[#All],3,TRUE)+VLOOKUP($C22,Tabela310[#All],2,FALSE),"?"),"-"))</f>
        <v>-</v>
      </c>
      <c r="E22" s="4" t="str">
        <f>IF(Tabela117[[#This Row],[ALTURA PORTA]]&gt;768,"Erro!",IFERROR(IF($A22&lt;&gt;"",IF(VLOOKUP($A22,Tabela26[#All],4,TRUE)="Dif",$A22-$D22-$F22,VLOOKUP($A22,Tabela26[#All],4,TRUE)),"-"),"?"))</f>
        <v>-</v>
      </c>
      <c r="F22" s="4" t="str">
        <f>IF(Tabela117[[#This Row],[ALTURA PORTA]]&gt;768,"Erro!",IF(A22&lt;&gt;"",IFERROR(VLOOKUP($A22,Tabela26[#All],3,TRUE),"?"),"-"))</f>
        <v>-</v>
      </c>
    </row>
    <row r="23" spans="2:6" x14ac:dyDescent="0.3">
      <c r="B23" s="4" t="str">
        <f>IF(Tabela117[[#This Row],[ALTURA PORTA]]&gt;768,"Erro!",IF($A23&lt;&gt;"",VLOOKUP($A23,Tabela26[#All],2,TRUE),"-"))</f>
        <v>-</v>
      </c>
      <c r="C23" s="5"/>
      <c r="D23" s="4" t="str">
        <f>IF(Tabela117[[#This Row],[ALTURA PORTA]]&gt;768,"Erro!",IF(A23&lt;&gt;"",IFERROR(VLOOKUP($A23,Tabela26[#All],3,TRUE)+VLOOKUP($C23,Tabela310[#All],2,FALSE),"?"),"-"))</f>
        <v>-</v>
      </c>
      <c r="E23" s="4" t="str">
        <f>IF(Tabela117[[#This Row],[ALTURA PORTA]]&gt;768,"Erro!",IFERROR(IF($A23&lt;&gt;"",IF(VLOOKUP($A23,Tabela26[#All],4,TRUE)="Dif",$A23-$D23-$F23,VLOOKUP($A23,Tabela26[#All],4,TRUE)),"-"),"?"))</f>
        <v>-</v>
      </c>
      <c r="F23" s="4" t="str">
        <f>IF(Tabela117[[#This Row],[ALTURA PORTA]]&gt;768,"Erro!",IF(A23&lt;&gt;"",IFERROR(VLOOKUP($A23,Tabela26[#All],3,TRUE),"?"),"-"))</f>
        <v>-</v>
      </c>
    </row>
    <row r="24" spans="2:6" x14ac:dyDescent="0.3">
      <c r="B24" s="4" t="str">
        <f>IF(Tabela117[[#This Row],[ALTURA PORTA]]&gt;768,"Erro!",IF($A24&lt;&gt;"",VLOOKUP($A24,Tabela26[#All],2,TRUE),"-"))</f>
        <v>-</v>
      </c>
      <c r="C24" s="5"/>
      <c r="D24" s="4" t="str">
        <f>IF(Tabela117[[#This Row],[ALTURA PORTA]]&gt;768,"Erro!",IF(A24&lt;&gt;"",IFERROR(VLOOKUP($A24,Tabela26[#All],3,TRUE)+VLOOKUP($C24,Tabela310[#All],2,FALSE),"?"),"-"))</f>
        <v>-</v>
      </c>
      <c r="E24" s="4" t="str">
        <f>IF(Tabela117[[#This Row],[ALTURA PORTA]]&gt;768,"Erro!",IFERROR(IF($A24&lt;&gt;"",IF(VLOOKUP($A24,Tabela26[#All],4,TRUE)="Dif",$A24-$D24-$F24,VLOOKUP($A24,Tabela26[#All],4,TRUE)),"-"),"?"))</f>
        <v>-</v>
      </c>
      <c r="F24" s="4" t="str">
        <f>IF(Tabela117[[#This Row],[ALTURA PORTA]]&gt;768,"Erro!",IF(A24&lt;&gt;"",IFERROR(VLOOKUP($A24,Tabela26[#All],3,TRUE),"?"),"-"))</f>
        <v>-</v>
      </c>
    </row>
    <row r="25" spans="2:6" x14ac:dyDescent="0.3">
      <c r="B25" s="4" t="str">
        <f>IF(Tabela117[[#This Row],[ALTURA PORTA]]&gt;768,"Erro!",IF($A25&lt;&gt;"",VLOOKUP($A25,Tabela26[#All],2,TRUE),"-"))</f>
        <v>-</v>
      </c>
      <c r="C25" s="5"/>
      <c r="D25" s="4" t="str">
        <f>IF(Tabela117[[#This Row],[ALTURA PORTA]]&gt;768,"Erro!",IF(A25&lt;&gt;"",IFERROR(VLOOKUP($A25,Tabela26[#All],3,TRUE)+VLOOKUP($C25,Tabela310[#All],2,FALSE),"?"),"-"))</f>
        <v>-</v>
      </c>
      <c r="E25" s="4" t="str">
        <f>IF(Tabela117[[#This Row],[ALTURA PORTA]]&gt;768,"Erro!",IFERROR(IF($A25&lt;&gt;"",IF(VLOOKUP($A25,Tabela26[#All],4,TRUE)="Dif",$A25-$D25-$F25,VLOOKUP($A25,Tabela26[#All],4,TRUE)),"-"),"?"))</f>
        <v>-</v>
      </c>
      <c r="F25" s="4" t="str">
        <f>IF(Tabela117[[#This Row],[ALTURA PORTA]]&gt;768,"Erro!",IF(A25&lt;&gt;"",IFERROR(VLOOKUP($A25,Tabela26[#All],3,TRUE),"?"),"-"))</f>
        <v>-</v>
      </c>
    </row>
    <row r="26" spans="2:6" x14ac:dyDescent="0.3">
      <c r="B26" s="4" t="str">
        <f>IF(Tabela117[[#This Row],[ALTURA PORTA]]&gt;768,"Erro!",IF($A26&lt;&gt;"",VLOOKUP($A26,Tabela26[#All],2,TRUE),"-"))</f>
        <v>-</v>
      </c>
      <c r="C26" s="5"/>
      <c r="D26" s="4" t="str">
        <f>IF(Tabela117[[#This Row],[ALTURA PORTA]]&gt;768,"Erro!",IF(A26&lt;&gt;"",IFERROR(VLOOKUP($A26,Tabela26[#All],3,TRUE)+VLOOKUP($C26,Tabela310[#All],2,FALSE),"?"),"-"))</f>
        <v>-</v>
      </c>
      <c r="E26" s="4" t="str">
        <f>IF(Tabela117[[#This Row],[ALTURA PORTA]]&gt;768,"Erro!",IFERROR(IF($A26&lt;&gt;"",IF(VLOOKUP($A26,Tabela26[#All],4,TRUE)="Dif",$A26-$D26-$F26,VLOOKUP($A26,Tabela26[#All],4,TRUE)),"-"),"?"))</f>
        <v>-</v>
      </c>
      <c r="F26" s="4" t="str">
        <f>IF(Tabela117[[#This Row],[ALTURA PORTA]]&gt;768,"Erro!",IF(A26&lt;&gt;"",IFERROR(VLOOKUP($A26,Tabela26[#All],3,TRUE),"?"),"-"))</f>
        <v>-</v>
      </c>
    </row>
    <row r="27" spans="2:6" x14ac:dyDescent="0.3">
      <c r="B27" s="4" t="str">
        <f>IF(Tabela117[[#This Row],[ALTURA PORTA]]&gt;768,"Erro!",IF($A27&lt;&gt;"",VLOOKUP($A27,Tabela26[#All],2,TRUE),"-"))</f>
        <v>-</v>
      </c>
      <c r="C27" s="5"/>
      <c r="D27" s="4" t="str">
        <f>IF(Tabela117[[#This Row],[ALTURA PORTA]]&gt;768,"Erro!",IF(A27&lt;&gt;"",IFERROR(VLOOKUP($A27,Tabela26[#All],3,TRUE)+VLOOKUP($C27,Tabela310[#All],2,FALSE),"?"),"-"))</f>
        <v>-</v>
      </c>
      <c r="E27" s="4" t="str">
        <f>IF(Tabela117[[#This Row],[ALTURA PORTA]]&gt;768,"Erro!",IFERROR(IF($A27&lt;&gt;"",IF(VLOOKUP($A27,Tabela26[#All],4,TRUE)="Dif",$A27-$D27-$F27,VLOOKUP($A27,Tabela26[#All],4,TRUE)),"-"),"?"))</f>
        <v>-</v>
      </c>
      <c r="F27" s="4" t="str">
        <f>IF(Tabela117[[#This Row],[ALTURA PORTA]]&gt;768,"Erro!",IF(A27&lt;&gt;"",IFERROR(VLOOKUP($A27,Tabela26[#All],3,TRUE),"?"),"-"))</f>
        <v>-</v>
      </c>
    </row>
    <row r="28" spans="2:6" x14ac:dyDescent="0.3">
      <c r="B28" s="4" t="str">
        <f>IF(Tabela117[[#This Row],[ALTURA PORTA]]&gt;768,"Erro!",IF($A28&lt;&gt;"",VLOOKUP($A28,Tabela26[#All],2,TRUE),"-"))</f>
        <v>-</v>
      </c>
      <c r="C28" s="5"/>
      <c r="D28" s="4" t="str">
        <f>IF(Tabela117[[#This Row],[ALTURA PORTA]]&gt;768,"Erro!",IF(A28&lt;&gt;"",IFERROR(VLOOKUP($A28,Tabela26[#All],3,TRUE)+VLOOKUP($C28,Tabela310[#All],2,FALSE),"?"),"-"))</f>
        <v>-</v>
      </c>
      <c r="E28" s="4" t="str">
        <f>IF(Tabela117[[#This Row],[ALTURA PORTA]]&gt;768,"Erro!",IFERROR(IF($A28&lt;&gt;"",IF(VLOOKUP($A28,Tabela26[#All],4,TRUE)="Dif",$A28-$D28-$F28,VLOOKUP($A28,Tabela26[#All],4,TRUE)),"-"),"?"))</f>
        <v>-</v>
      </c>
      <c r="F28" s="4" t="str">
        <f>IF(Tabela117[[#This Row],[ALTURA PORTA]]&gt;768,"Erro!",IF(A28&lt;&gt;"",IFERROR(VLOOKUP($A28,Tabela26[#All],3,TRUE),"?"),"-"))</f>
        <v>-</v>
      </c>
    </row>
    <row r="29" spans="2:6" x14ac:dyDescent="0.3">
      <c r="B29" s="4" t="str">
        <f>IF(Tabela117[[#This Row],[ALTURA PORTA]]&gt;768,"Erro!",IF($A29&lt;&gt;"",VLOOKUP($A29,Tabela26[#All],2,TRUE),"-"))</f>
        <v>-</v>
      </c>
      <c r="C29" s="5"/>
      <c r="D29" s="4" t="str">
        <f>IF(Tabela117[[#This Row],[ALTURA PORTA]]&gt;768,"Erro!",IF(A29&lt;&gt;"",IFERROR(VLOOKUP($A29,Tabela26[#All],3,TRUE)+VLOOKUP($C29,Tabela310[#All],2,FALSE),"?"),"-"))</f>
        <v>-</v>
      </c>
      <c r="E29" s="4" t="str">
        <f>IF(Tabela117[[#This Row],[ALTURA PORTA]]&gt;768,"Erro!",IFERROR(IF($A29&lt;&gt;"",IF(VLOOKUP($A29,Tabela26[#All],4,TRUE)="Dif",$A29-$D29-$F29,VLOOKUP($A29,Tabela26[#All],4,TRUE)),"-"),"?"))</f>
        <v>-</v>
      </c>
      <c r="F29" s="4" t="str">
        <f>IF(Tabela117[[#This Row],[ALTURA PORTA]]&gt;768,"Erro!",IF(A29&lt;&gt;"",IFERROR(VLOOKUP($A29,Tabela26[#All],3,TRUE),"?"),"-"))</f>
        <v>-</v>
      </c>
    </row>
    <row r="30" spans="2:6" x14ac:dyDescent="0.3">
      <c r="B30" s="4" t="str">
        <f>IF(Tabela117[[#This Row],[ALTURA PORTA]]&gt;768,"Erro!",IF($A30&lt;&gt;"",VLOOKUP($A30,Tabela26[#All],2,TRUE),"-"))</f>
        <v>-</v>
      </c>
      <c r="C30" s="5"/>
      <c r="D30" s="4" t="str">
        <f>IF(Tabela117[[#This Row],[ALTURA PORTA]]&gt;768,"Erro!",IF(A30&lt;&gt;"",IFERROR(VLOOKUP($A30,Tabela26[#All],3,TRUE)+VLOOKUP($C30,Tabela310[#All],2,FALSE),"?"),"-"))</f>
        <v>-</v>
      </c>
      <c r="E30" s="4" t="str">
        <f>IF(Tabela117[[#This Row],[ALTURA PORTA]]&gt;768,"Erro!",IFERROR(IF($A30&lt;&gt;"",IF(VLOOKUP($A30,Tabela26[#All],4,TRUE)="Dif",$A30-$D30-$F30,VLOOKUP($A30,Tabela26[#All],4,TRUE)),"-"),"?"))</f>
        <v>-</v>
      </c>
      <c r="F30" s="4" t="str">
        <f>IF(Tabela117[[#This Row],[ALTURA PORTA]]&gt;768,"Erro!",IF(A30&lt;&gt;"",IFERROR(VLOOKUP($A30,Tabela26[#All],3,TRUE),"?"),"-"))</f>
        <v>-</v>
      </c>
    </row>
    <row r="31" spans="2:6" x14ac:dyDescent="0.3">
      <c r="B31" s="4" t="str">
        <f>IF(Tabela117[[#This Row],[ALTURA PORTA]]&gt;768,"Erro!",IF($A31&lt;&gt;"",VLOOKUP($A31,Tabela26[#All],2,TRUE),"-"))</f>
        <v>-</v>
      </c>
      <c r="C31" s="5"/>
      <c r="D31" s="4" t="str">
        <f>IF(Tabela117[[#This Row],[ALTURA PORTA]]&gt;768,"Erro!",IF(A31&lt;&gt;"",IFERROR(VLOOKUP($A31,Tabela26[#All],3,TRUE)+VLOOKUP($C31,Tabela310[#All],2,FALSE),"?"),"-"))</f>
        <v>-</v>
      </c>
      <c r="E31" s="4" t="str">
        <f>IF(Tabela117[[#This Row],[ALTURA PORTA]]&gt;768,"Erro!",IFERROR(IF($A31&lt;&gt;"",IF(VLOOKUP($A31,Tabela26[#All],4,TRUE)="Dif",$A31-$D31-$F31,VLOOKUP($A31,Tabela26[#All],4,TRUE)),"-"),"?"))</f>
        <v>-</v>
      </c>
      <c r="F31" s="4" t="str">
        <f>IF(Tabela117[[#This Row],[ALTURA PORTA]]&gt;768,"Erro!",IF(A31&lt;&gt;"",IFERROR(VLOOKUP($A31,Tabela26[#All],3,TRUE),"?"),"-"))</f>
        <v>-</v>
      </c>
    </row>
  </sheetData>
  <sheetProtection algorithmName="SHA-512" hashValue="1IXyPU8e3VE7s2fcyu5PSALEAxhrBahwbFfEFMEI9oCTUD/sGpeX0Vo5M+Eyk+Pm+mm/VYOvnOjyJp4fXjsiYw==" saltValue="XGBTa/Epou0cNo5/7iKztA==" spinCount="100000" sheet="1" objects="1" scenarios="1"/>
  <phoneticPr fontId="1" type="noConversion"/>
  <conditionalFormatting sqref="A2:A31">
    <cfRule type="cellIs" dxfId="0" priority="1" operator="greaterThan">
      <formula>768</formula>
    </cfRule>
  </conditionalFormatting>
  <dataValidations count="2">
    <dataValidation type="list" allowBlank="1" showInputMessage="1" showErrorMessage="1" sqref="C32:C1048576" xr:uid="{7E2D63DB-261C-4D8B-955B-F6BC72D26FCE}">
      <formula1>"PADRÃO,25,10"</formula1>
    </dataValidation>
    <dataValidation type="list" allowBlank="1" showInputMessage="1" showErrorMessage="1" sqref="C2:C31" xr:uid="{D0E4C1E2-50A1-4402-9D5B-FB1EBAF0A006}">
      <formula1>"PADRÃO,50,25,10"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91DC0-B558-49BF-B4C6-9DC4E491E06C}">
  <sheetPr>
    <tabColor theme="5" tint="-0.249977111117893"/>
  </sheetPr>
  <dimension ref="A1:K31"/>
  <sheetViews>
    <sheetView workbookViewId="0">
      <selection activeCell="D2" sqref="D2"/>
    </sheetView>
  </sheetViews>
  <sheetFormatPr defaultColWidth="0" defaultRowHeight="14.4" customHeight="1" zeroHeight="1" x14ac:dyDescent="0.3"/>
  <cols>
    <col min="1" max="8" width="17.77734375" style="4" customWidth="1"/>
    <col min="9" max="10" width="8.88671875" style="4" hidden="1" customWidth="1"/>
    <col min="11" max="11" width="0" style="4" hidden="1" customWidth="1"/>
    <col min="12" max="16384" width="8.88671875" style="4" hidden="1"/>
  </cols>
  <sheetData>
    <row r="1" spans="1:8" ht="28.8" x14ac:dyDescent="0.3">
      <c r="A1" s="4" t="s">
        <v>3</v>
      </c>
      <c r="B1" s="4" t="s">
        <v>4</v>
      </c>
      <c r="C1" s="4" t="s">
        <v>36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13</v>
      </c>
    </row>
    <row r="2" spans="1:8" x14ac:dyDescent="0.3">
      <c r="A2" s="5">
        <v>1200</v>
      </c>
      <c r="B2" s="4">
        <f>IF($A2&lt;&gt;"",VLOOKUP($A2,Tabela2613[#All],2,TRUE),"-")</f>
        <v>3</v>
      </c>
      <c r="C2" s="5" t="s">
        <v>35</v>
      </c>
      <c r="D2" s="5">
        <v>40</v>
      </c>
      <c r="E2" s="4">
        <f>IF(A2&lt;&gt;"",IFERROR(VLOOKUP($A2,Tabela2613[#All],3,TRUE)+VLOOKUP($C2,Tabela4118[#All],2,FALSE),"?"),"-")</f>
        <v>137</v>
      </c>
      <c r="F2" s="4">
        <f>IFERROR(IF($A2&lt;&gt;"",IF(Tabela112[[#This Row],[QUANTIDADE DOBRADIÇA]]=2,$A2-$E2-$H2,$A2-$E2-$H2-Tabela112[[#This Row],[V2]]),"-"),"?")</f>
        <v>521.5</v>
      </c>
      <c r="G2" s="4">
        <f>IFERROR(IF($A2&lt;&gt;"",IF(Tabela112[[#This Row],[QUANTIDADE DOBRADIÇA]]=3,380,"-"),"-"),"?")</f>
        <v>380</v>
      </c>
      <c r="H2" s="4">
        <f>IF(A2&lt;&gt;"",IFERROR(VLOOKUP($A2,Tabela2613[#All],3,TRUE)+VLOOKUP($D2,Tabela411[#All],2,FALSE),"?"),"-")</f>
        <v>161.5</v>
      </c>
    </row>
    <row r="3" spans="1:8" x14ac:dyDescent="0.3">
      <c r="A3" s="5"/>
      <c r="B3" s="4" t="str">
        <f>IF($A3&lt;&gt;"",VLOOKUP($A3,Tabela2613[#All],2,TRUE),"-")</f>
        <v>-</v>
      </c>
      <c r="C3" s="5"/>
      <c r="D3" s="5"/>
      <c r="E3" s="4" t="str">
        <f>IF(A3&lt;&gt;"",IFERROR(VLOOKUP($A3,Tabela2613[#All],3,TRUE)+VLOOKUP($C3,Tabela310[#All],2,FALSE),"?"),"-")</f>
        <v>-</v>
      </c>
      <c r="F3" s="4" t="str">
        <f>IFERROR(IF($A3&lt;&gt;"",IF(VLOOKUP($A3,Tabela2613[#All],4,TRUE)="Dif",$A3-$E3-$H3,VLOOKUP($A3,Tabela2613[#All],4,TRUE)),"-"),"?")</f>
        <v>-</v>
      </c>
      <c r="G3" s="4" t="str">
        <f>IFERROR(IF($A3&lt;&gt;"",IF(VLOOKUP($A3,Tabela2613[#All],5,TRUE)="Dif",$A3-SUM($E3:F3)-$H3,VLOOKUP($A3,Tabela2613[#All],5,TRUE)),"-"),"?")</f>
        <v>-</v>
      </c>
      <c r="H3" s="4" t="str">
        <f>IF(A3&lt;&gt;"",IFERROR(VLOOKUP($A3,Tabela2613[#All],3,TRUE)+VLOOKUP($D3,Tabela411[#All],2,FALSE),"?"),"-")</f>
        <v>-</v>
      </c>
    </row>
    <row r="4" spans="1:8" x14ac:dyDescent="0.3">
      <c r="A4" s="5"/>
      <c r="B4" s="4" t="str">
        <f>IF($A4&lt;&gt;"",VLOOKUP($A4,Tabela2613[#All],2,TRUE),"-")</f>
        <v>-</v>
      </c>
      <c r="C4" s="5"/>
      <c r="D4" s="5"/>
      <c r="E4" s="4" t="str">
        <f>IF(A4&lt;&gt;"",IFERROR(VLOOKUP($A4,Tabela2613[#All],3,TRUE)+VLOOKUP($C4,Tabela310[#All],2,FALSE),"?"),"-")</f>
        <v>-</v>
      </c>
      <c r="F4" s="4" t="str">
        <f>IFERROR(IF($A4&lt;&gt;"",IF(VLOOKUP($A4,Tabela2613[#All],4,TRUE)="Dif",$A4-$E4-$H4,VLOOKUP($A4,Tabela2613[#All],4,TRUE)),"-"),"?")</f>
        <v>-</v>
      </c>
      <c r="G4" s="4" t="str">
        <f>IFERROR(IF($A4&lt;&gt;"",IF(VLOOKUP($A4,Tabela2613[#All],5,TRUE)="Dif",$A4-SUM($E4:F4)-$H4,VLOOKUP($A4,Tabela2613[#All],5,TRUE)),"-"),"?")</f>
        <v>-</v>
      </c>
      <c r="H4" s="4" t="str">
        <f>IF(A4&lt;&gt;"",IFERROR(VLOOKUP($A4,Tabela2613[#All],3,TRUE)+VLOOKUP($D4,Tabela411[#All],2,FALSE),"?"),"-")</f>
        <v>-</v>
      </c>
    </row>
    <row r="5" spans="1:8" x14ac:dyDescent="0.3">
      <c r="A5" s="5"/>
      <c r="B5" s="4" t="str">
        <f>IF($A5&lt;&gt;"",VLOOKUP($A5,Tabela2613[#All],2,TRUE),"-")</f>
        <v>-</v>
      </c>
      <c r="C5" s="5"/>
      <c r="D5" s="5"/>
      <c r="E5" s="4" t="str">
        <f>IF(A5&lt;&gt;"",IFERROR(VLOOKUP($A5,Tabela2613[#All],3,TRUE)+VLOOKUP($C5,Tabela310[#All],2,FALSE),"?"),"-")</f>
        <v>-</v>
      </c>
      <c r="F5" s="4" t="str">
        <f>IFERROR(IF($A5&lt;&gt;"",IF(VLOOKUP($A5,Tabela2613[#All],4,TRUE)="Dif",$A5-$E5-$H5,VLOOKUP($A5,Tabela2613[#All],4,TRUE)),"-"),"?")</f>
        <v>-</v>
      </c>
      <c r="G5" s="4" t="str">
        <f>IFERROR(IF($A5&lt;&gt;"",IF(VLOOKUP($A5,Tabela2613[#All],5,TRUE)="Dif",$A5-SUM($E5:F5)-$H5,VLOOKUP($A5,Tabela2613[#All],5,TRUE)),"-"),"?")</f>
        <v>-</v>
      </c>
      <c r="H5" s="4" t="str">
        <f>IF(A5&lt;&gt;"",IFERROR(VLOOKUP($A5,Tabela2613[#All],3,TRUE)+VLOOKUP($D5,Tabela411[#All],2,FALSE),"?"),"-")</f>
        <v>-</v>
      </c>
    </row>
    <row r="6" spans="1:8" x14ac:dyDescent="0.3">
      <c r="A6" s="5"/>
      <c r="B6" s="4" t="str">
        <f>IF($A6&lt;&gt;"",VLOOKUP($A6,Tabela2613[#All],2,TRUE),"-")</f>
        <v>-</v>
      </c>
      <c r="C6" s="5"/>
      <c r="D6" s="5"/>
      <c r="E6" s="4" t="str">
        <f>IF(A6&lt;&gt;"",IFERROR(VLOOKUP($A6,Tabela2613[#All],3,TRUE)+VLOOKUP($C6,Tabela310[#All],2,FALSE),"?"),"-")</f>
        <v>-</v>
      </c>
      <c r="F6" s="4" t="str">
        <f>IFERROR(IF($A6&lt;&gt;"",IF(VLOOKUP($A6,Tabela2613[#All],4,TRUE)="Dif",$A6-$E6-$H6,VLOOKUP($A6,Tabela2613[#All],4,TRUE)),"-"),"?")</f>
        <v>-</v>
      </c>
      <c r="G6" s="4" t="str">
        <f>IFERROR(IF($A6&lt;&gt;"",IF(VLOOKUP($A6,Tabela2613[#All],5,TRUE)="Dif",$A6-SUM($E6:F6)-$H6,VLOOKUP($A6,Tabela2613[#All],5,TRUE)),"-"),"?")</f>
        <v>-</v>
      </c>
      <c r="H6" s="4" t="str">
        <f>IF(A6&lt;&gt;"",IFERROR(VLOOKUP($A6,Tabela2613[#All],3,TRUE)+VLOOKUP($D6,Tabela411[#All],2,FALSE),"?"),"-")</f>
        <v>-</v>
      </c>
    </row>
    <row r="7" spans="1:8" x14ac:dyDescent="0.3">
      <c r="A7" s="5"/>
      <c r="B7" s="4" t="str">
        <f>IF($A7&lt;&gt;"",VLOOKUP($A7,Tabela2613[#All],2,TRUE),"-")</f>
        <v>-</v>
      </c>
      <c r="C7" s="5"/>
      <c r="D7" s="5"/>
      <c r="E7" s="4" t="str">
        <f>IF(A7&lt;&gt;"",IFERROR(VLOOKUP($A7,Tabela2613[#All],3,TRUE)+VLOOKUP($C7,Tabela310[#All],2,FALSE),"?"),"-")</f>
        <v>-</v>
      </c>
      <c r="F7" s="4" t="str">
        <f>IFERROR(IF($A7&lt;&gt;"",IF(VLOOKUP($A7,Tabela2613[#All],4,TRUE)="Dif",$A7-$E7-$H7,VLOOKUP($A7,Tabela2613[#All],4,TRUE)),"-"),"?")</f>
        <v>-</v>
      </c>
      <c r="G7" s="4" t="str">
        <f>IFERROR(IF($A7&lt;&gt;"",IF(VLOOKUP($A7,Tabela2613[#All],5,TRUE)="Dif",$A7-SUM($E7:F7)-$H7,VLOOKUP($A7,Tabela2613[#All],5,TRUE)),"-"),"?")</f>
        <v>-</v>
      </c>
      <c r="H7" s="4" t="str">
        <f>IF(A7&lt;&gt;"",IFERROR(VLOOKUP($A7,Tabela2613[#All],3,TRUE)+VLOOKUP($D7,Tabela411[#All],2,FALSE),"?"),"-")</f>
        <v>-</v>
      </c>
    </row>
    <row r="8" spans="1:8" x14ac:dyDescent="0.3">
      <c r="A8" s="5"/>
      <c r="B8" s="4" t="str">
        <f>IF($A8&lt;&gt;"",VLOOKUP($A8,Tabela2613[#All],2,TRUE),"-")</f>
        <v>-</v>
      </c>
      <c r="C8" s="5"/>
      <c r="D8" s="5"/>
      <c r="E8" s="4" t="str">
        <f>IF(A8&lt;&gt;"",IFERROR(VLOOKUP($A8,Tabela2613[#All],3,TRUE)+VLOOKUP($C8,Tabela310[#All],2,FALSE),"?"),"-")</f>
        <v>-</v>
      </c>
      <c r="F8" s="4" t="str">
        <f>IFERROR(IF($A8&lt;&gt;"",IF(VLOOKUP($A8,Tabela2613[#All],4,TRUE)="Dif",$A8-$E8-$H8,VLOOKUP($A8,Tabela2613[#All],4,TRUE)),"-"),"?")</f>
        <v>-</v>
      </c>
      <c r="G8" s="4" t="str">
        <f>IFERROR(IF($A8&lt;&gt;"",IF(VLOOKUP($A8,Tabela2613[#All],5,TRUE)="Dif",$A8-SUM($E8:F8)-$H8,VLOOKUP($A8,Tabela2613[#All],5,TRUE)),"-"),"?")</f>
        <v>-</v>
      </c>
      <c r="H8" s="4" t="str">
        <f>IF(A8&lt;&gt;"",IFERROR(VLOOKUP($A8,Tabela2613[#All],3,TRUE)+VLOOKUP($D8,Tabela411[#All],2,FALSE),"?"),"-")</f>
        <v>-</v>
      </c>
    </row>
    <row r="9" spans="1:8" x14ac:dyDescent="0.3">
      <c r="A9" s="5"/>
      <c r="B9" s="4" t="str">
        <f>IF($A9&lt;&gt;"",VLOOKUP($A9,Tabela2613[#All],2,TRUE),"-")</f>
        <v>-</v>
      </c>
      <c r="C9" s="5"/>
      <c r="D9" s="5"/>
      <c r="E9" s="4" t="str">
        <f>IF(A9&lt;&gt;"",IFERROR(VLOOKUP($A9,Tabela2613[#All],3,TRUE)+VLOOKUP($C9,Tabela310[#All],2,FALSE),"?"),"-")</f>
        <v>-</v>
      </c>
      <c r="F9" s="4" t="str">
        <f>IFERROR(IF($A9&lt;&gt;"",IF(VLOOKUP($A9,Tabela2613[#All],4,TRUE)="Dif",$A9-$E9-$H9,VLOOKUP($A9,Tabela2613[#All],4,TRUE)),"-"),"?")</f>
        <v>-</v>
      </c>
      <c r="G9" s="4" t="str">
        <f>IFERROR(IF($A9&lt;&gt;"",IF(VLOOKUP($A9,Tabela2613[#All],5,TRUE)="Dif",$A9-SUM($E9:F9)-$H9,VLOOKUP($A9,Tabela2613[#All],5,TRUE)),"-"),"?")</f>
        <v>-</v>
      </c>
      <c r="H9" s="4" t="str">
        <f>IF(A9&lt;&gt;"",IFERROR(VLOOKUP($A9,Tabela2613[#All],3,TRUE)+VLOOKUP($D9,Tabela411[#All],2,FALSE),"?"),"-")</f>
        <v>-</v>
      </c>
    </row>
    <row r="10" spans="1:8" x14ac:dyDescent="0.3">
      <c r="A10" s="5"/>
      <c r="B10" s="4" t="str">
        <f>IF($A10&lt;&gt;"",VLOOKUP($A10,Tabela2613[#All],2,TRUE),"-")</f>
        <v>-</v>
      </c>
      <c r="C10" s="5"/>
      <c r="D10" s="5"/>
      <c r="E10" s="4" t="str">
        <f>IF(A10&lt;&gt;"",IFERROR(VLOOKUP($A10,Tabela2613[#All],3,TRUE)+VLOOKUP($C10,Tabela310[#All],2,FALSE),"?"),"-")</f>
        <v>-</v>
      </c>
      <c r="F10" s="4" t="str">
        <f>IFERROR(IF($A10&lt;&gt;"",IF(VLOOKUP($A10,Tabela2613[#All],4,TRUE)="Dif",$A10-$E10-$H10,VLOOKUP($A10,Tabela2613[#All],4,TRUE)),"-"),"?")</f>
        <v>-</v>
      </c>
      <c r="G10" s="4" t="str">
        <f>IFERROR(IF($A10&lt;&gt;"",IF(VLOOKUP($A10,Tabela2613[#All],5,TRUE)="Dif",$A10-SUM($E10:F10)-$H10,VLOOKUP($A10,Tabela2613[#All],5,TRUE)),"-"),"?")</f>
        <v>-</v>
      </c>
      <c r="H10" s="4" t="str">
        <f>IF(A10&lt;&gt;"",IFERROR(VLOOKUP($A10,Tabela2613[#All],3,TRUE)+VLOOKUP($D10,Tabela411[#All],2,FALSE),"?"),"-")</f>
        <v>-</v>
      </c>
    </row>
    <row r="11" spans="1:8" x14ac:dyDescent="0.3">
      <c r="A11" s="5"/>
      <c r="B11" s="4" t="str">
        <f>IF($A11&lt;&gt;"",VLOOKUP($A11,Tabela2613[#All],2,TRUE),"-")</f>
        <v>-</v>
      </c>
      <c r="C11" s="5"/>
      <c r="D11" s="5"/>
      <c r="E11" s="4" t="str">
        <f>IF(A11&lt;&gt;"",IFERROR(VLOOKUP($A11,Tabela2613[#All],3,TRUE)+VLOOKUP($C11,Tabela310[#All],2,FALSE),"?"),"-")</f>
        <v>-</v>
      </c>
      <c r="F11" s="4" t="str">
        <f>IFERROR(IF($A11&lt;&gt;"",IF(VLOOKUP($A11,Tabela2613[#All],4,TRUE)="Dif",$A11-$E11-$H11,VLOOKUP($A11,Tabela2613[#All],4,TRUE)),"-"),"?")</f>
        <v>-</v>
      </c>
      <c r="G11" s="4" t="str">
        <f>IFERROR(IF($A11&lt;&gt;"",IF(VLOOKUP($A11,Tabela2613[#All],5,TRUE)="Dif",$A11-SUM($E11:F11)-$H11,VLOOKUP($A11,Tabela2613[#All],5,TRUE)),"-"),"?")</f>
        <v>-</v>
      </c>
      <c r="H11" s="4" t="str">
        <f>IF(A11&lt;&gt;"",IFERROR(VLOOKUP($A11,Tabela2613[#All],3,TRUE)+VLOOKUP($D11,Tabela411[#All],2,FALSE),"?"),"-")</f>
        <v>-</v>
      </c>
    </row>
    <row r="12" spans="1:8" x14ac:dyDescent="0.3">
      <c r="A12" s="5"/>
      <c r="B12" s="4" t="str">
        <f>IF($A12&lt;&gt;"",VLOOKUP($A12,Tabela2613[#All],2,TRUE),"-")</f>
        <v>-</v>
      </c>
      <c r="C12" s="5"/>
      <c r="D12" s="5"/>
      <c r="E12" s="4" t="str">
        <f>IF(A12&lt;&gt;"",IFERROR(VLOOKUP($A12,Tabela2613[#All],3,TRUE)+VLOOKUP($C12,Tabela310[#All],2,FALSE),"?"),"-")</f>
        <v>-</v>
      </c>
      <c r="F12" s="4" t="str">
        <f>IFERROR(IF($A12&lt;&gt;"",IF(VLOOKUP($A12,Tabela2613[#All],4,TRUE)="Dif",$A12-$E12-$H12,VLOOKUP($A12,Tabela2613[#All],4,TRUE)),"-"),"?")</f>
        <v>-</v>
      </c>
      <c r="G12" s="4" t="str">
        <f>IFERROR(IF($A12&lt;&gt;"",IF(VLOOKUP($A12,Tabela2613[#All],5,TRUE)="Dif",$A12-SUM($E12:F12)-$H12,VLOOKUP($A12,Tabela2613[#All],5,TRUE)),"-"),"?")</f>
        <v>-</v>
      </c>
      <c r="H12" s="4" t="str">
        <f>IF(A12&lt;&gt;"",IFERROR(VLOOKUP($A12,Tabela2613[#All],3,TRUE)+VLOOKUP($D12,Tabela411[#All],2,FALSE),"?"),"-")</f>
        <v>-</v>
      </c>
    </row>
    <row r="13" spans="1:8" x14ac:dyDescent="0.3">
      <c r="A13" s="5"/>
      <c r="B13" s="4" t="str">
        <f>IF($A13&lt;&gt;"",VLOOKUP($A13,Tabela2613[#All],2,TRUE),"-")</f>
        <v>-</v>
      </c>
      <c r="C13" s="5"/>
      <c r="D13" s="5"/>
      <c r="E13" s="4" t="str">
        <f>IF(A13&lt;&gt;"",IFERROR(VLOOKUP($A13,Tabela2613[#All],3,TRUE)+VLOOKUP($C13,Tabela310[#All],2,FALSE),"?"),"-")</f>
        <v>-</v>
      </c>
      <c r="F13" s="4" t="str">
        <f>IFERROR(IF($A13&lt;&gt;"",IF(VLOOKUP($A13,Tabela2613[#All],4,TRUE)="Dif",$A13-$E13-$H13,VLOOKUP($A13,Tabela2613[#All],4,TRUE)),"-"),"?")</f>
        <v>-</v>
      </c>
      <c r="G13" s="4" t="str">
        <f>IFERROR(IF($A13&lt;&gt;"",IF(VLOOKUP($A13,Tabela2613[#All],5,TRUE)="Dif",$A13-SUM($E13:F13)-$H13,VLOOKUP($A13,Tabela2613[#All],5,TRUE)),"-"),"?")</f>
        <v>-</v>
      </c>
      <c r="H13" s="4" t="str">
        <f>IF(A13&lt;&gt;"",IFERROR(VLOOKUP($A13,Tabela2613[#All],3,TRUE)+VLOOKUP($D13,Tabela411[#All],2,FALSE),"?"),"-")</f>
        <v>-</v>
      </c>
    </row>
    <row r="14" spans="1:8" x14ac:dyDescent="0.3">
      <c r="A14" s="5"/>
      <c r="B14" s="4" t="str">
        <f>IF($A14&lt;&gt;"",VLOOKUP($A14,Tabela2613[#All],2,TRUE),"-")</f>
        <v>-</v>
      </c>
      <c r="C14" s="5"/>
      <c r="D14" s="5"/>
      <c r="E14" s="4" t="str">
        <f>IF(A14&lt;&gt;"",IFERROR(VLOOKUP($A14,Tabela2613[#All],3,TRUE)+VLOOKUP($C14,Tabela310[#All],2,FALSE),"?"),"-")</f>
        <v>-</v>
      </c>
      <c r="F14" s="4" t="str">
        <f>IFERROR(IF($A14&lt;&gt;"",IF(VLOOKUP($A14,Tabela2613[#All],4,TRUE)="Dif",$A14-$E14-$H14,VLOOKUP($A14,Tabela2613[#All],4,TRUE)),"-"),"?")</f>
        <v>-</v>
      </c>
      <c r="G14" s="4" t="str">
        <f>IFERROR(IF($A14&lt;&gt;"",IF(VLOOKUP($A14,Tabela2613[#All],5,TRUE)="Dif",$A14-SUM($E14:F14)-$H14,VLOOKUP($A14,Tabela2613[#All],5,TRUE)),"-"),"?")</f>
        <v>-</v>
      </c>
      <c r="H14" s="4" t="str">
        <f>IF(A14&lt;&gt;"",IFERROR(VLOOKUP($A14,Tabela2613[#All],3,TRUE)+VLOOKUP($D14,Tabela411[#All],2,FALSE),"?"),"-")</f>
        <v>-</v>
      </c>
    </row>
    <row r="15" spans="1:8" x14ac:dyDescent="0.3">
      <c r="A15" s="5"/>
      <c r="B15" s="4" t="str">
        <f>IF($A15&lt;&gt;"",VLOOKUP($A15,Tabela2613[#All],2,TRUE),"-")</f>
        <v>-</v>
      </c>
      <c r="C15" s="5"/>
      <c r="D15" s="5"/>
      <c r="E15" s="4" t="str">
        <f>IF(A15&lt;&gt;"",IFERROR(VLOOKUP($A15,Tabela2613[#All],3,TRUE)+VLOOKUP($C15,Tabela310[#All],2,FALSE),"?"),"-")</f>
        <v>-</v>
      </c>
      <c r="F15" s="4" t="str">
        <f>IFERROR(IF($A15&lt;&gt;"",IF(VLOOKUP($A15,Tabela2613[#All],4,TRUE)="Dif",$A15-$E15-$H15,VLOOKUP($A15,Tabela2613[#All],4,TRUE)),"-"),"?")</f>
        <v>-</v>
      </c>
      <c r="G15" s="4" t="str">
        <f>IFERROR(IF($A15&lt;&gt;"",IF(VLOOKUP($A15,Tabela2613[#All],5,TRUE)="Dif",$A15-SUM($E15:F15)-$H15,VLOOKUP($A15,Tabela2613[#All],5,TRUE)),"-"),"?")</f>
        <v>-</v>
      </c>
      <c r="H15" s="4" t="str">
        <f>IF(A15&lt;&gt;"",IFERROR(VLOOKUP($A15,Tabela2613[#All],3,TRUE)+VLOOKUP($D15,Tabela411[#All],2,FALSE),"?"),"-")</f>
        <v>-</v>
      </c>
    </row>
    <row r="16" spans="1:8" x14ac:dyDescent="0.3">
      <c r="A16" s="5"/>
      <c r="B16" s="4" t="str">
        <f>IF($A16&lt;&gt;"",VLOOKUP($A16,Tabela2613[#All],2,TRUE),"-")</f>
        <v>-</v>
      </c>
      <c r="C16" s="5"/>
      <c r="D16" s="5"/>
      <c r="E16" s="4" t="str">
        <f>IF(A16&lt;&gt;"",IFERROR(VLOOKUP($A16,Tabela2613[#All],3,TRUE)+VLOOKUP($C16,Tabela310[#All],2,FALSE),"?"),"-")</f>
        <v>-</v>
      </c>
      <c r="F16" s="4" t="str">
        <f>IFERROR(IF($A16&lt;&gt;"",IF(VLOOKUP($A16,Tabela2613[#All],4,TRUE)="Dif",$A16-$E16-$H16,VLOOKUP($A16,Tabela2613[#All],4,TRUE)),"-"),"?")</f>
        <v>-</v>
      </c>
      <c r="G16" s="4" t="str">
        <f>IFERROR(IF($A16&lt;&gt;"",IF(VLOOKUP($A16,Tabela2613[#All],5,TRUE)="Dif",$A16-SUM($E16:F16)-$H16,VLOOKUP($A16,Tabela2613[#All],5,TRUE)),"-"),"?")</f>
        <v>-</v>
      </c>
      <c r="H16" s="4" t="str">
        <f>IF(A16&lt;&gt;"",IFERROR(VLOOKUP($A16,Tabela2613[#All],3,TRUE)+VLOOKUP($D16,Tabela411[#All],2,FALSE),"?"),"-")</f>
        <v>-</v>
      </c>
    </row>
    <row r="17" spans="1:8" x14ac:dyDescent="0.3">
      <c r="A17" s="5"/>
      <c r="B17" s="4" t="str">
        <f>IF($A17&lt;&gt;"",VLOOKUP($A17,Tabela2613[#All],2,TRUE),"-")</f>
        <v>-</v>
      </c>
      <c r="C17" s="5"/>
      <c r="D17" s="5"/>
      <c r="E17" s="4" t="str">
        <f>IF(A17&lt;&gt;"",IFERROR(VLOOKUP($A17,Tabela2613[#All],3,TRUE)+VLOOKUP($C17,Tabela310[#All],2,FALSE),"?"),"-")</f>
        <v>-</v>
      </c>
      <c r="F17" s="4" t="str">
        <f>IFERROR(IF($A17&lt;&gt;"",IF(VLOOKUP($A17,Tabela2613[#All],4,TRUE)="Dif",$A17-$E17-$H17,VLOOKUP($A17,Tabela2613[#All],4,TRUE)),"-"),"?")</f>
        <v>-</v>
      </c>
      <c r="G17" s="4" t="str">
        <f>IFERROR(IF($A17&lt;&gt;"",IF(VLOOKUP($A17,Tabela2613[#All],5,TRUE)="Dif",$A17-SUM($E17:F17)-$H17,VLOOKUP($A17,Tabela2613[#All],5,TRUE)),"-"),"?")</f>
        <v>-</v>
      </c>
      <c r="H17" s="4" t="str">
        <f>IF(A17&lt;&gt;"",IFERROR(VLOOKUP($A17,Tabela2613[#All],3,TRUE)+VLOOKUP($D17,Tabela411[#All],2,FALSE),"?"),"-")</f>
        <v>-</v>
      </c>
    </row>
    <row r="18" spans="1:8" x14ac:dyDescent="0.3">
      <c r="A18" s="5"/>
      <c r="B18" s="4" t="str">
        <f>IF($A18&lt;&gt;"",VLOOKUP($A18,Tabela2613[#All],2,TRUE),"-")</f>
        <v>-</v>
      </c>
      <c r="C18" s="5"/>
      <c r="D18" s="5"/>
      <c r="E18" s="4" t="str">
        <f>IF(A18&lt;&gt;"",IFERROR(VLOOKUP($A18,Tabela2613[#All],3,TRUE)+VLOOKUP($C18,Tabela310[#All],2,FALSE),"?"),"-")</f>
        <v>-</v>
      </c>
      <c r="F18" s="4" t="str">
        <f>IFERROR(IF($A18&lt;&gt;"",IF(VLOOKUP($A18,Tabela2613[#All],4,TRUE)="Dif",$A18-$E18-$H18,VLOOKUP($A18,Tabela2613[#All],4,TRUE)),"-"),"?")</f>
        <v>-</v>
      </c>
      <c r="G18" s="4" t="str">
        <f>IFERROR(IF($A18&lt;&gt;"",IF(VLOOKUP($A18,Tabela2613[#All],5,TRUE)="Dif",$A18-SUM($E18:F18)-$H18,VLOOKUP($A18,Tabela2613[#All],5,TRUE)),"-"),"?")</f>
        <v>-</v>
      </c>
      <c r="H18" s="4" t="str">
        <f>IF(A18&lt;&gt;"",IFERROR(VLOOKUP($A18,Tabela2613[#All],3,TRUE)+VLOOKUP($D18,Tabela411[#All],2,FALSE),"?"),"-")</f>
        <v>-</v>
      </c>
    </row>
    <row r="19" spans="1:8" x14ac:dyDescent="0.3">
      <c r="A19" s="5"/>
      <c r="B19" s="4" t="str">
        <f>IF($A19&lt;&gt;"",VLOOKUP($A19,Tabela2613[#All],2,TRUE),"-")</f>
        <v>-</v>
      </c>
      <c r="C19" s="5"/>
      <c r="D19" s="5"/>
      <c r="E19" s="4" t="str">
        <f>IF(A19&lt;&gt;"",IFERROR(VLOOKUP($A19,Tabela2613[#All],3,TRUE)+VLOOKUP($C19,Tabela310[#All],2,FALSE),"?"),"-")</f>
        <v>-</v>
      </c>
      <c r="F19" s="4" t="str">
        <f>IFERROR(IF($A19&lt;&gt;"",IF(VLOOKUP($A19,Tabela2613[#All],4,TRUE)="Dif",$A19-$E19-$H19,VLOOKUP($A19,Tabela2613[#All],4,TRUE)),"-"),"?")</f>
        <v>-</v>
      </c>
      <c r="G19" s="4" t="str">
        <f>IFERROR(IF($A19&lt;&gt;"",IF(VLOOKUP($A19,Tabela2613[#All],5,TRUE)="Dif",$A19-SUM($E19:F19)-$H19,VLOOKUP($A19,Tabela2613[#All],5,TRUE)),"-"),"?")</f>
        <v>-</v>
      </c>
      <c r="H19" s="4" t="str">
        <f>IF(A19&lt;&gt;"",IFERROR(VLOOKUP($A19,Tabela2613[#All],3,TRUE)+VLOOKUP($D19,Tabela411[#All],2,FALSE),"?"),"-")</f>
        <v>-</v>
      </c>
    </row>
    <row r="20" spans="1:8" x14ac:dyDescent="0.3">
      <c r="A20" s="5"/>
      <c r="B20" s="4" t="str">
        <f>IF($A20&lt;&gt;"",VLOOKUP($A20,Tabela2613[#All],2,TRUE),"-")</f>
        <v>-</v>
      </c>
      <c r="C20" s="5"/>
      <c r="D20" s="5"/>
      <c r="E20" s="4" t="str">
        <f>IF(A20&lt;&gt;"",IFERROR(VLOOKUP($A20,Tabela2613[#All],3,TRUE)+VLOOKUP($C20,Tabela310[#All],2,FALSE),"?"),"-")</f>
        <v>-</v>
      </c>
      <c r="F20" s="4" t="str">
        <f>IFERROR(IF($A20&lt;&gt;"",IF(VLOOKUP($A20,Tabela2613[#All],4,TRUE)="Dif",$A20-$E20-$H20,VLOOKUP($A20,Tabela2613[#All],4,TRUE)),"-"),"?")</f>
        <v>-</v>
      </c>
      <c r="G20" s="4" t="str">
        <f>IFERROR(IF($A20&lt;&gt;"",IF(VLOOKUP($A20,Tabela2613[#All],5,TRUE)="Dif",$A20-SUM($E20:F20)-$H20,VLOOKUP($A20,Tabela2613[#All],5,TRUE)),"-"),"?")</f>
        <v>-</v>
      </c>
      <c r="H20" s="4" t="str">
        <f>IF(A20&lt;&gt;"",IFERROR(VLOOKUP($A20,Tabela2613[#All],3,TRUE)+VLOOKUP($D20,Tabela411[#All],2,FALSE),"?"),"-")</f>
        <v>-</v>
      </c>
    </row>
    <row r="21" spans="1:8" x14ac:dyDescent="0.3">
      <c r="A21" s="5"/>
      <c r="B21" s="4" t="str">
        <f>IF($A21&lt;&gt;"",VLOOKUP($A21,Tabela2613[#All],2,TRUE),"-")</f>
        <v>-</v>
      </c>
      <c r="C21" s="5"/>
      <c r="D21" s="5"/>
      <c r="E21" s="4" t="str">
        <f>IF(A21&lt;&gt;"",IFERROR(VLOOKUP($A21,Tabela2613[#All],3,TRUE)+VLOOKUP($C21,Tabela310[#All],2,FALSE),"?"),"-")</f>
        <v>-</v>
      </c>
      <c r="F21" s="4" t="str">
        <f>IFERROR(IF($A21&lt;&gt;"",IF(VLOOKUP($A21,Tabela2613[#All],4,TRUE)="Dif",$A21-$E21-$H21,VLOOKUP($A21,Tabela2613[#All],4,TRUE)),"-"),"?")</f>
        <v>-</v>
      </c>
      <c r="G21" s="4" t="str">
        <f>IFERROR(IF($A21&lt;&gt;"",IF(VLOOKUP($A21,Tabela2613[#All],5,TRUE)="Dif",$A21-SUM($E21:F21)-$H21,VLOOKUP($A21,Tabela2613[#All],5,TRUE)),"-"),"?")</f>
        <v>-</v>
      </c>
      <c r="H21" s="4" t="str">
        <f>IF(A21&lt;&gt;"",IFERROR(VLOOKUP($A21,Tabela2613[#All],3,TRUE)+VLOOKUP($D21,Tabela411[#All],2,FALSE),"?"),"-")</f>
        <v>-</v>
      </c>
    </row>
    <row r="22" spans="1:8" x14ac:dyDescent="0.3">
      <c r="A22" s="5"/>
      <c r="B22" s="4" t="str">
        <f>IF($A22&lt;&gt;"",VLOOKUP($A22,Tabela2613[#All],2,TRUE),"-")</f>
        <v>-</v>
      </c>
      <c r="C22" s="5"/>
      <c r="D22" s="5"/>
      <c r="E22" s="4" t="str">
        <f>IF(A22&lt;&gt;"",IFERROR(VLOOKUP($A22,Tabela2613[#All],3,TRUE)+VLOOKUP($C22,Tabela310[#All],2,FALSE),"?"),"-")</f>
        <v>-</v>
      </c>
      <c r="F22" s="4" t="str">
        <f>IFERROR(IF($A22&lt;&gt;"",IF(VLOOKUP($A22,Tabela2613[#All],4,TRUE)="Dif",$A22-$E22-$H22,VLOOKUP($A22,Tabela2613[#All],4,TRUE)),"-"),"?")</f>
        <v>-</v>
      </c>
      <c r="G22" s="4" t="str">
        <f>IFERROR(IF($A22&lt;&gt;"",IF(VLOOKUP($A22,Tabela2613[#All],5,TRUE)="Dif",$A22-SUM($E22:F22)-$H22,VLOOKUP($A22,Tabela2613[#All],5,TRUE)),"-"),"?")</f>
        <v>-</v>
      </c>
      <c r="H22" s="4" t="str">
        <f>IF(A22&lt;&gt;"",IFERROR(VLOOKUP($A22,Tabela2613[#All],3,TRUE)+VLOOKUP($D22,Tabela411[#All],2,FALSE),"?"),"-")</f>
        <v>-</v>
      </c>
    </row>
    <row r="23" spans="1:8" x14ac:dyDescent="0.3">
      <c r="A23" s="5"/>
      <c r="B23" s="4" t="str">
        <f>IF($A23&lt;&gt;"",VLOOKUP($A23,Tabela2613[#All],2,TRUE),"-")</f>
        <v>-</v>
      </c>
      <c r="C23" s="5"/>
      <c r="D23" s="5"/>
      <c r="E23" s="4" t="str">
        <f>IF(A23&lt;&gt;"",IFERROR(VLOOKUP($A23,Tabela2613[#All],3,TRUE)+VLOOKUP($C23,Tabela310[#All],2,FALSE),"?"),"-")</f>
        <v>-</v>
      </c>
      <c r="F23" s="4" t="str">
        <f>IFERROR(IF($A23&lt;&gt;"",IF(VLOOKUP($A23,Tabela2613[#All],4,TRUE)="Dif",$A23-$E23-$H23,VLOOKUP($A23,Tabela2613[#All],4,TRUE)),"-"),"?")</f>
        <v>-</v>
      </c>
      <c r="G23" s="4" t="str">
        <f>IFERROR(IF($A23&lt;&gt;"",IF(VLOOKUP($A23,Tabela2613[#All],5,TRUE)="Dif",$A23-SUM($E23:F23)-$H23,VLOOKUP($A23,Tabela2613[#All],5,TRUE)),"-"),"?")</f>
        <v>-</v>
      </c>
      <c r="H23" s="4" t="str">
        <f>IF(A23&lt;&gt;"",IFERROR(VLOOKUP($A23,Tabela2613[#All],3,TRUE)+VLOOKUP($D23,Tabela411[#All],2,FALSE),"?"),"-")</f>
        <v>-</v>
      </c>
    </row>
    <row r="24" spans="1:8" x14ac:dyDescent="0.3">
      <c r="A24" s="5"/>
      <c r="B24" s="4" t="str">
        <f>IF($A24&lt;&gt;"",VLOOKUP($A24,Tabela2613[#All],2,TRUE),"-")</f>
        <v>-</v>
      </c>
      <c r="C24" s="5"/>
      <c r="D24" s="5"/>
      <c r="E24" s="4" t="str">
        <f>IF(A24&lt;&gt;"",IFERROR(VLOOKUP($A24,Tabela2613[#All],3,TRUE)+VLOOKUP($C24,Tabela310[#All],2,FALSE),"?"),"-")</f>
        <v>-</v>
      </c>
      <c r="F24" s="4" t="str">
        <f>IFERROR(IF($A24&lt;&gt;"",IF(VLOOKUP($A24,Tabela2613[#All],4,TRUE)="Dif",$A24-$E24-$H24,VLOOKUP($A24,Tabela2613[#All],4,TRUE)),"-"),"?")</f>
        <v>-</v>
      </c>
      <c r="G24" s="4" t="str">
        <f>IFERROR(IF($A24&lt;&gt;"",IF(VLOOKUP($A24,Tabela2613[#All],5,TRUE)="Dif",$A24-SUM($E24:F24)-$H24,VLOOKUP($A24,Tabela2613[#All],5,TRUE)),"-"),"?")</f>
        <v>-</v>
      </c>
      <c r="H24" s="4" t="str">
        <f>IF(A24&lt;&gt;"",IFERROR(VLOOKUP($A24,Tabela2613[#All],3,TRUE)+VLOOKUP($D24,Tabela411[#All],2,FALSE),"?"),"-")</f>
        <v>-</v>
      </c>
    </row>
    <row r="25" spans="1:8" x14ac:dyDescent="0.3">
      <c r="A25" s="5"/>
      <c r="B25" s="4" t="str">
        <f>IF($A25&lt;&gt;"",VLOOKUP($A25,Tabela2613[#All],2,TRUE),"-")</f>
        <v>-</v>
      </c>
      <c r="C25" s="5"/>
      <c r="D25" s="5"/>
      <c r="E25" s="4" t="str">
        <f>IF(A25&lt;&gt;"",IFERROR(VLOOKUP($A25,Tabela2613[#All],3,TRUE)+VLOOKUP($C25,Tabela310[#All],2,FALSE),"?"),"-")</f>
        <v>-</v>
      </c>
      <c r="F25" s="4" t="str">
        <f>IFERROR(IF($A25&lt;&gt;"",IF(VLOOKUP($A25,Tabela2613[#All],4,TRUE)="Dif",$A25-$E25-$H25,VLOOKUP($A25,Tabela2613[#All],4,TRUE)),"-"),"?")</f>
        <v>-</v>
      </c>
      <c r="G25" s="4" t="str">
        <f>IFERROR(IF($A25&lt;&gt;"",IF(VLOOKUP($A25,Tabela2613[#All],5,TRUE)="Dif",$A25-SUM($E25:F25)-$H25,VLOOKUP($A25,Tabela2613[#All],5,TRUE)),"-"),"?")</f>
        <v>-</v>
      </c>
      <c r="H25" s="4" t="str">
        <f>IF(A25&lt;&gt;"",IFERROR(VLOOKUP($A25,Tabela2613[#All],3,TRUE)+VLOOKUP($D25,Tabela411[#All],2,FALSE),"?"),"-")</f>
        <v>-</v>
      </c>
    </row>
    <row r="26" spans="1:8" x14ac:dyDescent="0.3">
      <c r="A26" s="5"/>
      <c r="B26" s="4" t="str">
        <f>IF($A26&lt;&gt;"",VLOOKUP($A26,Tabela2613[#All],2,TRUE),"-")</f>
        <v>-</v>
      </c>
      <c r="C26" s="5"/>
      <c r="D26" s="5"/>
      <c r="E26" s="4" t="str">
        <f>IF(A26&lt;&gt;"",IFERROR(VLOOKUP($A26,Tabela2613[#All],3,TRUE)+VLOOKUP($C26,Tabela310[#All],2,FALSE),"?"),"-")</f>
        <v>-</v>
      </c>
      <c r="F26" s="4" t="str">
        <f>IFERROR(IF($A26&lt;&gt;"",IF(VLOOKUP($A26,Tabela2613[#All],4,TRUE)="Dif",$A26-$E26-$H26,VLOOKUP($A26,Tabela2613[#All],4,TRUE)),"-"),"?")</f>
        <v>-</v>
      </c>
      <c r="G26" s="4" t="str">
        <f>IFERROR(IF($A26&lt;&gt;"",IF(VLOOKUP($A26,Tabela2613[#All],5,TRUE)="Dif",$A26-SUM($E26:F26)-$H26,VLOOKUP($A26,Tabela2613[#All],5,TRUE)),"-"),"?")</f>
        <v>-</v>
      </c>
      <c r="H26" s="4" t="str">
        <f>IF(A26&lt;&gt;"",IFERROR(VLOOKUP($A26,Tabela2613[#All],3,TRUE)+VLOOKUP($D26,Tabela411[#All],2,FALSE),"?"),"-")</f>
        <v>-</v>
      </c>
    </row>
    <row r="27" spans="1:8" x14ac:dyDescent="0.3">
      <c r="A27" s="5"/>
      <c r="B27" s="4" t="str">
        <f>IF($A27&lt;&gt;"",VLOOKUP($A27,Tabela2613[#All],2,TRUE),"-")</f>
        <v>-</v>
      </c>
      <c r="C27" s="5"/>
      <c r="D27" s="5"/>
      <c r="E27" s="4" t="str">
        <f>IF(A27&lt;&gt;"",IFERROR(VLOOKUP($A27,Tabela2613[#All],3,TRUE)+VLOOKUP($C27,Tabela310[#All],2,FALSE),"?"),"-")</f>
        <v>-</v>
      </c>
      <c r="F27" s="4" t="str">
        <f>IFERROR(IF($A27&lt;&gt;"",IF(VLOOKUP($A27,Tabela2613[#All],4,TRUE)="Dif",$A27-$E27-$H27,VLOOKUP($A27,Tabela2613[#All],4,TRUE)),"-"),"?")</f>
        <v>-</v>
      </c>
      <c r="G27" s="4" t="str">
        <f>IFERROR(IF($A27&lt;&gt;"",IF(VLOOKUP($A27,Tabela2613[#All],5,TRUE)="Dif",$A27-SUM($E27:F27)-$H27,VLOOKUP($A27,Tabela2613[#All],5,TRUE)),"-"),"?")</f>
        <v>-</v>
      </c>
      <c r="H27" s="4" t="str">
        <f>IF(A27&lt;&gt;"",IFERROR(VLOOKUP($A27,Tabela2613[#All],3,TRUE)+VLOOKUP($D27,Tabela411[#All],2,FALSE),"?"),"-")</f>
        <v>-</v>
      </c>
    </row>
    <row r="28" spans="1:8" x14ac:dyDescent="0.3">
      <c r="A28" s="5"/>
      <c r="B28" s="4" t="str">
        <f>IF($A28&lt;&gt;"",VLOOKUP($A28,Tabela2613[#All],2,TRUE),"-")</f>
        <v>-</v>
      </c>
      <c r="C28" s="5"/>
      <c r="D28" s="5"/>
      <c r="E28" s="4" t="str">
        <f>IF(A28&lt;&gt;"",IFERROR(VLOOKUP($A28,Tabela2613[#All],3,TRUE)+VLOOKUP($C28,Tabela310[#All],2,FALSE),"?"),"-")</f>
        <v>-</v>
      </c>
      <c r="F28" s="4" t="str">
        <f>IFERROR(IF($A28&lt;&gt;"",IF(VLOOKUP($A28,Tabela2613[#All],4,TRUE)="Dif",$A28-$E28-$H28,VLOOKUP($A28,Tabela2613[#All],4,TRUE)),"-"),"?")</f>
        <v>-</v>
      </c>
      <c r="G28" s="4" t="str">
        <f>IFERROR(IF($A28&lt;&gt;"",IF(VLOOKUP($A28,Tabela2613[#All],5,TRUE)="Dif",$A28-SUM($E28:F28)-$H28,VLOOKUP($A28,Tabela2613[#All],5,TRUE)),"-"),"?")</f>
        <v>-</v>
      </c>
      <c r="H28" s="4" t="str">
        <f>IF(A28&lt;&gt;"",IFERROR(VLOOKUP($A28,Tabela2613[#All],3,TRUE)+VLOOKUP($D28,Tabela411[#All],2,FALSE),"?"),"-")</f>
        <v>-</v>
      </c>
    </row>
    <row r="29" spans="1:8" x14ac:dyDescent="0.3">
      <c r="A29" s="5"/>
      <c r="B29" s="4" t="str">
        <f>IF($A29&lt;&gt;"",VLOOKUP($A29,Tabela2613[#All],2,TRUE),"-")</f>
        <v>-</v>
      </c>
      <c r="C29" s="5"/>
      <c r="D29" s="5"/>
      <c r="E29" s="4" t="str">
        <f>IF(A29&lt;&gt;"",IFERROR(VLOOKUP($A29,Tabela2613[#All],3,TRUE)+VLOOKUP($C29,Tabela310[#All],2,FALSE),"?"),"-")</f>
        <v>-</v>
      </c>
      <c r="F29" s="4" t="str">
        <f>IFERROR(IF($A29&lt;&gt;"",IF(VLOOKUP($A29,Tabela2613[#All],4,TRUE)="Dif",$A29-$E29-$H29,VLOOKUP($A29,Tabela2613[#All],4,TRUE)),"-"),"?")</f>
        <v>-</v>
      </c>
      <c r="G29" s="4" t="str">
        <f>IFERROR(IF($A29&lt;&gt;"",IF(VLOOKUP($A29,Tabela2613[#All],5,TRUE)="Dif",$A29-SUM($E29:F29)-$H29,VLOOKUP($A29,Tabela2613[#All],5,TRUE)),"-"),"?")</f>
        <v>-</v>
      </c>
      <c r="H29" s="4" t="str">
        <f>IF(A29&lt;&gt;"",IFERROR(VLOOKUP($A29,Tabela2613[#All],3,TRUE)+VLOOKUP($D29,Tabela411[#All],2,FALSE),"?"),"-")</f>
        <v>-</v>
      </c>
    </row>
    <row r="30" spans="1:8" x14ac:dyDescent="0.3">
      <c r="A30" s="5"/>
      <c r="B30" s="4" t="str">
        <f>IF($A30&lt;&gt;"",VLOOKUP($A30,Tabela2613[#All],2,TRUE),"-")</f>
        <v>-</v>
      </c>
      <c r="C30" s="5"/>
      <c r="D30" s="5"/>
      <c r="E30" s="4" t="str">
        <f>IF(A30&lt;&gt;"",IFERROR(VLOOKUP($A30,Tabela2613[#All],3,TRUE)+VLOOKUP($C30,Tabela310[#All],2,FALSE),"?"),"-")</f>
        <v>-</v>
      </c>
      <c r="F30" s="4" t="str">
        <f>IFERROR(IF($A30&lt;&gt;"",IF(VLOOKUP($A30,Tabela2613[#All],4,TRUE)="Dif",$A30-$E30-$H30,VLOOKUP($A30,Tabela2613[#All],4,TRUE)),"-"),"?")</f>
        <v>-</v>
      </c>
      <c r="G30" s="4" t="str">
        <f>IFERROR(IF($A30&lt;&gt;"",IF(VLOOKUP($A30,Tabela2613[#All],5,TRUE)="Dif",$A30-SUM($E30:F30)-$H30,VLOOKUP($A30,Tabela2613[#All],5,TRUE)),"-"),"?")</f>
        <v>-</v>
      </c>
      <c r="H30" s="4" t="str">
        <f>IF(A30&lt;&gt;"",IFERROR(VLOOKUP($A30,Tabela2613[#All],3,TRUE)+VLOOKUP($D30,Tabela411[#All],2,FALSE),"?"),"-")</f>
        <v>-</v>
      </c>
    </row>
    <row r="31" spans="1:8" x14ac:dyDescent="0.3">
      <c r="A31" s="5"/>
      <c r="B31" s="4" t="str">
        <f>IF($A31&lt;&gt;"",VLOOKUP($A31,Tabela2613[#All],2,TRUE),"-")</f>
        <v>-</v>
      </c>
      <c r="C31" s="5"/>
      <c r="D31" s="5"/>
      <c r="E31" s="4" t="str">
        <f>IF(A31&lt;&gt;"",IFERROR(VLOOKUP($A31,Tabela2613[#All],3,TRUE)+VLOOKUP($C31,Tabela310[#All],2,FALSE),"?"),"-")</f>
        <v>-</v>
      </c>
      <c r="F31" s="4" t="str">
        <f>IFERROR(IF($A31&lt;&gt;"",IF(VLOOKUP($A31,Tabela2613[#All],4,TRUE)="Dif",$A31-$E31-$H31,VLOOKUP($A31,Tabela2613[#All],4,TRUE)),"-"),"?")</f>
        <v>-</v>
      </c>
      <c r="G31" s="4" t="str">
        <f>IFERROR(IF($A31&lt;&gt;"",IF(VLOOKUP($A31,Tabela2613[#All],5,TRUE)="Dif",$A31-SUM($E31:F31)-$H31,VLOOKUP($A31,Tabela2613[#All],5,TRUE)),"-"),"?")</f>
        <v>-</v>
      </c>
      <c r="H31" s="4" t="str">
        <f>IF(A31&lt;&gt;"",IFERROR(VLOOKUP($A31,Tabela2613[#All],3,TRUE)+VLOOKUP($D31,Tabela411[#All],2,FALSE),"?"),"-")</f>
        <v>-</v>
      </c>
    </row>
  </sheetData>
  <sheetProtection algorithmName="SHA-512" hashValue="ky1oO1IdpapTTmMrW/eLOLNoltX7HRqwDIylvNBSgUnYgthJcjvOxQWqqT5czMZKLFr6qbxWh0irfSR4WdvLbQ==" saltValue="Rx2Lk8KsT0hN/YYdcieq8Q==" spinCount="100000" sheet="1" objects="1" scenarios="1"/>
  <phoneticPr fontId="1" type="noConversion"/>
  <dataValidations count="3">
    <dataValidation type="list" allowBlank="1" showInputMessage="1" showErrorMessage="1" sqref="C32:C1048576" xr:uid="{CE02E1E2-441E-4E81-9DDA-8741E1AA5ADB}">
      <formula1>"PADRÃO,25,10"</formula1>
    </dataValidation>
    <dataValidation type="list" allowBlank="1" showInputMessage="1" showErrorMessage="1" sqref="D2:D1048576" xr:uid="{6757AE9F-75CC-43D8-9ACE-715A534EF7F8}">
      <formula1>"PADRÃO,40"</formula1>
    </dataValidation>
    <dataValidation type="list" allowBlank="1" showInputMessage="1" showErrorMessage="1" sqref="C2:C31" xr:uid="{802B2C57-4E9E-483B-91A7-D432E073341B}">
      <formula1>"ESSENTIAL,STRIPE"</formula1>
    </dataValidation>
  </dataValidation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219C-D098-45BF-9E9F-5D3C9E66B627}">
  <dimension ref="A2:W32"/>
  <sheetViews>
    <sheetView workbookViewId="0">
      <selection activeCell="C19" sqref="C19"/>
    </sheetView>
  </sheetViews>
  <sheetFormatPr defaultRowHeight="14.4" x14ac:dyDescent="0.3"/>
  <cols>
    <col min="1" max="2" width="8.88671875" style="2"/>
    <col min="3" max="3" width="11.44140625" style="2" customWidth="1"/>
    <col min="4" max="4" width="8.88671875" style="2"/>
    <col min="5" max="6" width="9.5546875" style="2" customWidth="1"/>
    <col min="7" max="16384" width="8.88671875" style="2"/>
  </cols>
  <sheetData>
    <row r="2" spans="1:23" x14ac:dyDescent="0.3">
      <c r="A2" s="2" t="s">
        <v>29</v>
      </c>
      <c r="B2" s="6" t="s">
        <v>28</v>
      </c>
      <c r="C2" s="6"/>
      <c r="E2" s="6" t="s">
        <v>0</v>
      </c>
      <c r="F2" s="6"/>
      <c r="G2" s="6"/>
      <c r="H2" s="6"/>
      <c r="I2" s="6"/>
      <c r="J2" s="6"/>
      <c r="K2" s="6"/>
      <c r="L2" s="6"/>
      <c r="M2" s="6"/>
      <c r="O2" s="6" t="s">
        <v>26</v>
      </c>
      <c r="P2" s="6"/>
      <c r="Q2" s="6"/>
      <c r="R2" s="6"/>
      <c r="S2" s="6"/>
      <c r="T2" s="6"/>
      <c r="U2" s="6"/>
      <c r="V2" s="6"/>
      <c r="W2" s="6"/>
    </row>
    <row r="3" spans="1:23" x14ac:dyDescent="0.3">
      <c r="B3" s="2" t="s">
        <v>24</v>
      </c>
      <c r="C3" s="2" t="s">
        <v>25</v>
      </c>
      <c r="E3" s="2" t="s">
        <v>1</v>
      </c>
      <c r="F3" s="2" t="s">
        <v>2</v>
      </c>
      <c r="G3" s="2" t="s">
        <v>17</v>
      </c>
      <c r="H3" s="2" t="s">
        <v>18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O3" s="2" t="s">
        <v>1</v>
      </c>
      <c r="P3" s="2" t="s">
        <v>2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</row>
    <row r="4" spans="1:23" x14ac:dyDescent="0.3">
      <c r="B4" s="2" t="s">
        <v>14</v>
      </c>
      <c r="C4" s="2">
        <v>0</v>
      </c>
      <c r="E4" s="2">
        <v>1</v>
      </c>
      <c r="F4" s="2">
        <v>2</v>
      </c>
      <c r="G4" s="2">
        <v>160</v>
      </c>
      <c r="H4" s="2" t="s">
        <v>16</v>
      </c>
      <c r="I4" s="2" t="s">
        <v>15</v>
      </c>
      <c r="J4" s="2" t="s">
        <v>15</v>
      </c>
      <c r="K4" s="2" t="s">
        <v>15</v>
      </c>
      <c r="L4" s="2" t="s">
        <v>15</v>
      </c>
      <c r="M4" s="2">
        <v>160</v>
      </c>
      <c r="O4" s="2">
        <v>1</v>
      </c>
      <c r="P4" s="2">
        <v>2</v>
      </c>
      <c r="Q4" s="2">
        <v>120</v>
      </c>
      <c r="R4" s="2" t="s">
        <v>16</v>
      </c>
      <c r="S4" s="2" t="s">
        <v>15</v>
      </c>
      <c r="T4" s="2" t="s">
        <v>15</v>
      </c>
      <c r="U4" s="2" t="s">
        <v>15</v>
      </c>
      <c r="V4" s="2" t="s">
        <v>15</v>
      </c>
      <c r="W4" s="2">
        <v>120</v>
      </c>
    </row>
    <row r="5" spans="1:23" x14ac:dyDescent="0.3">
      <c r="B5" s="2">
        <v>25</v>
      </c>
      <c r="C5" s="2">
        <v>25</v>
      </c>
      <c r="E5" s="2">
        <v>848</v>
      </c>
      <c r="F5" s="2">
        <v>3</v>
      </c>
      <c r="G5" s="2">
        <v>160</v>
      </c>
      <c r="H5" s="2">
        <v>528</v>
      </c>
      <c r="I5" s="2" t="s">
        <v>15</v>
      </c>
      <c r="J5" s="2" t="s">
        <v>15</v>
      </c>
      <c r="K5" s="2" t="s">
        <v>15</v>
      </c>
      <c r="L5" s="2" t="s">
        <v>15</v>
      </c>
      <c r="M5" s="2">
        <v>160</v>
      </c>
      <c r="O5" s="2">
        <v>769</v>
      </c>
      <c r="P5" s="2">
        <v>3</v>
      </c>
      <c r="Q5" s="2">
        <v>120</v>
      </c>
      <c r="R5" s="2">
        <v>525</v>
      </c>
      <c r="S5" s="2" t="s">
        <v>16</v>
      </c>
      <c r="T5" s="2" t="s">
        <v>15</v>
      </c>
      <c r="U5" s="2" t="s">
        <v>15</v>
      </c>
      <c r="V5" s="2" t="s">
        <v>15</v>
      </c>
      <c r="W5" s="2">
        <v>120</v>
      </c>
    </row>
    <row r="6" spans="1:23" x14ac:dyDescent="0.3">
      <c r="B6" s="2">
        <v>10</v>
      </c>
      <c r="C6" s="2">
        <v>40</v>
      </c>
      <c r="E6" s="2">
        <v>1110</v>
      </c>
      <c r="F6" s="2">
        <v>3</v>
      </c>
      <c r="G6" s="2">
        <v>160</v>
      </c>
      <c r="H6" s="2">
        <v>528</v>
      </c>
      <c r="I6" s="2" t="s">
        <v>16</v>
      </c>
      <c r="J6" s="2" t="s">
        <v>15</v>
      </c>
      <c r="K6" s="2" t="s">
        <v>15</v>
      </c>
      <c r="L6" s="2" t="s">
        <v>15</v>
      </c>
      <c r="M6" s="2">
        <v>160</v>
      </c>
      <c r="O6" s="2">
        <v>1197</v>
      </c>
      <c r="P6" s="2">
        <v>3</v>
      </c>
      <c r="Q6" s="2">
        <v>120</v>
      </c>
      <c r="R6" s="2">
        <v>525</v>
      </c>
      <c r="S6" s="2" t="s">
        <v>16</v>
      </c>
      <c r="T6" s="2" t="s">
        <v>15</v>
      </c>
      <c r="U6" s="2" t="s">
        <v>15</v>
      </c>
      <c r="V6" s="2" t="s">
        <v>15</v>
      </c>
      <c r="W6" s="2">
        <v>120</v>
      </c>
    </row>
    <row r="7" spans="1:23" x14ac:dyDescent="0.3">
      <c r="E7" s="2">
        <v>1170</v>
      </c>
      <c r="F7" s="2">
        <v>3</v>
      </c>
      <c r="G7" s="2">
        <v>160</v>
      </c>
      <c r="H7" s="2">
        <v>528</v>
      </c>
      <c r="I7" s="2" t="s">
        <v>16</v>
      </c>
      <c r="J7" s="2" t="s">
        <v>15</v>
      </c>
      <c r="K7" s="2" t="s">
        <v>15</v>
      </c>
      <c r="L7" s="2" t="s">
        <v>15</v>
      </c>
      <c r="M7" s="2">
        <v>160</v>
      </c>
      <c r="O7" s="2">
        <v>1317</v>
      </c>
      <c r="P7" s="2">
        <v>3</v>
      </c>
      <c r="Q7" s="2">
        <v>120</v>
      </c>
      <c r="R7" s="2">
        <v>525</v>
      </c>
      <c r="S7" s="2" t="s">
        <v>16</v>
      </c>
      <c r="T7" s="2" t="s">
        <v>15</v>
      </c>
      <c r="U7" s="2" t="s">
        <v>15</v>
      </c>
      <c r="V7" s="2" t="s">
        <v>15</v>
      </c>
      <c r="W7" s="2">
        <v>120</v>
      </c>
    </row>
    <row r="8" spans="1:23" x14ac:dyDescent="0.3">
      <c r="E8" s="2">
        <v>1230</v>
      </c>
      <c r="F8" s="2">
        <v>3</v>
      </c>
      <c r="G8" s="2">
        <v>160</v>
      </c>
      <c r="H8" s="2">
        <v>528</v>
      </c>
      <c r="I8" s="2" t="s">
        <v>16</v>
      </c>
      <c r="J8" s="2" t="s">
        <v>15</v>
      </c>
      <c r="K8" s="2" t="s">
        <v>15</v>
      </c>
      <c r="L8" s="2" t="s">
        <v>15</v>
      </c>
      <c r="M8" s="2">
        <v>160</v>
      </c>
      <c r="O8" s="2">
        <v>1437</v>
      </c>
      <c r="P8" s="2">
        <v>3</v>
      </c>
      <c r="Q8" s="2">
        <v>120</v>
      </c>
      <c r="R8" s="2">
        <v>525</v>
      </c>
      <c r="S8" s="2" t="s">
        <v>16</v>
      </c>
      <c r="T8" s="2" t="s">
        <v>15</v>
      </c>
      <c r="U8" s="2" t="s">
        <v>15</v>
      </c>
      <c r="V8" s="2" t="s">
        <v>15</v>
      </c>
      <c r="W8" s="2">
        <v>120</v>
      </c>
    </row>
    <row r="9" spans="1:23" x14ac:dyDescent="0.3">
      <c r="A9" s="2" t="s">
        <v>30</v>
      </c>
      <c r="B9" s="6" t="s">
        <v>28</v>
      </c>
      <c r="C9" s="6"/>
      <c r="E9" s="2">
        <v>1350</v>
      </c>
      <c r="F9" s="2">
        <v>3</v>
      </c>
      <c r="G9" s="2">
        <v>160</v>
      </c>
      <c r="H9" s="2">
        <v>528</v>
      </c>
      <c r="I9" s="2" t="s">
        <v>16</v>
      </c>
      <c r="J9" s="2" t="s">
        <v>15</v>
      </c>
      <c r="K9" s="2" t="s">
        <v>15</v>
      </c>
      <c r="L9" s="2" t="s">
        <v>15</v>
      </c>
      <c r="M9" s="2">
        <v>160</v>
      </c>
      <c r="O9" s="2">
        <v>1557</v>
      </c>
      <c r="P9" s="2">
        <v>4</v>
      </c>
      <c r="Q9" s="2">
        <v>120</v>
      </c>
      <c r="R9" s="2">
        <v>525</v>
      </c>
      <c r="S9" s="2">
        <f>312+120</f>
        <v>432</v>
      </c>
      <c r="T9" s="2" t="s">
        <v>16</v>
      </c>
      <c r="U9" s="2" t="s">
        <v>15</v>
      </c>
      <c r="V9" s="2" t="s">
        <v>15</v>
      </c>
      <c r="W9" s="2">
        <v>120</v>
      </c>
    </row>
    <row r="10" spans="1:23" x14ac:dyDescent="0.3">
      <c r="B10" s="2" t="s">
        <v>24</v>
      </c>
      <c r="C10" s="2" t="s">
        <v>25</v>
      </c>
      <c r="E10" s="2">
        <v>1410</v>
      </c>
      <c r="F10" s="2">
        <v>3</v>
      </c>
      <c r="G10" s="2">
        <v>160</v>
      </c>
      <c r="H10" s="2">
        <v>528</v>
      </c>
      <c r="I10" s="2" t="s">
        <v>16</v>
      </c>
      <c r="J10" s="2" t="s">
        <v>15</v>
      </c>
      <c r="K10" s="2" t="s">
        <v>15</v>
      </c>
      <c r="L10" s="2" t="s">
        <v>15</v>
      </c>
      <c r="M10" s="2">
        <v>160</v>
      </c>
      <c r="O10" s="2">
        <v>1677</v>
      </c>
      <c r="P10" s="2">
        <v>4</v>
      </c>
      <c r="Q10" s="2">
        <v>120</v>
      </c>
      <c r="R10" s="2">
        <v>525</v>
      </c>
      <c r="S10" s="2">
        <f>312+120+120</f>
        <v>552</v>
      </c>
      <c r="T10" s="2" t="s">
        <v>16</v>
      </c>
      <c r="U10" s="2" t="s">
        <v>15</v>
      </c>
      <c r="V10" s="2" t="s">
        <v>15</v>
      </c>
      <c r="W10" s="2">
        <v>120</v>
      </c>
    </row>
    <row r="11" spans="1:23" x14ac:dyDescent="0.3">
      <c r="B11" s="2" t="s">
        <v>14</v>
      </c>
      <c r="C11" s="2">
        <v>0</v>
      </c>
      <c r="E11" s="2">
        <v>1470</v>
      </c>
      <c r="F11" s="2">
        <v>3</v>
      </c>
      <c r="G11" s="2">
        <v>160</v>
      </c>
      <c r="H11" s="2">
        <v>528</v>
      </c>
      <c r="I11" s="2" t="s">
        <v>16</v>
      </c>
      <c r="J11" s="2" t="s">
        <v>15</v>
      </c>
      <c r="K11" s="2" t="s">
        <v>15</v>
      </c>
      <c r="L11" s="2" t="s">
        <v>15</v>
      </c>
      <c r="M11" s="2">
        <v>160</v>
      </c>
      <c r="O11" s="2">
        <v>1797</v>
      </c>
      <c r="P11" s="2">
        <v>4</v>
      </c>
      <c r="Q11" s="2">
        <v>120</v>
      </c>
      <c r="R11" s="2">
        <v>525</v>
      </c>
      <c r="S11" s="2">
        <f>312+120+120+120</f>
        <v>672</v>
      </c>
      <c r="T11" s="2" t="s">
        <v>16</v>
      </c>
      <c r="U11" s="2" t="s">
        <v>15</v>
      </c>
      <c r="V11" s="2" t="s">
        <v>15</v>
      </c>
      <c r="W11" s="2">
        <v>120</v>
      </c>
    </row>
    <row r="12" spans="1:23" x14ac:dyDescent="0.3">
      <c r="B12" s="2">
        <v>40</v>
      </c>
      <c r="C12" s="2">
        <v>42</v>
      </c>
      <c r="E12" s="2">
        <v>1530</v>
      </c>
      <c r="F12" s="2">
        <v>3</v>
      </c>
      <c r="G12" s="2">
        <v>160</v>
      </c>
      <c r="H12" s="2">
        <v>528</v>
      </c>
      <c r="I12" s="2" t="s">
        <v>16</v>
      </c>
      <c r="J12" s="2" t="s">
        <v>15</v>
      </c>
      <c r="K12" s="2" t="s">
        <v>15</v>
      </c>
      <c r="L12" s="2" t="s">
        <v>15</v>
      </c>
      <c r="M12" s="2">
        <v>160</v>
      </c>
      <c r="O12" s="2">
        <v>1917</v>
      </c>
      <c r="P12" s="2">
        <v>4</v>
      </c>
      <c r="Q12" s="2">
        <v>120</v>
      </c>
      <c r="R12" s="2">
        <v>525</v>
      </c>
      <c r="S12" s="2">
        <f>312+120+120+120+120</f>
        <v>792</v>
      </c>
      <c r="T12" s="2" t="s">
        <v>16</v>
      </c>
      <c r="U12" s="2" t="s">
        <v>15</v>
      </c>
      <c r="V12" s="2" t="s">
        <v>15</v>
      </c>
      <c r="W12" s="2">
        <v>120</v>
      </c>
    </row>
    <row r="13" spans="1:23" x14ac:dyDescent="0.3">
      <c r="E13" s="2">
        <v>1590</v>
      </c>
      <c r="F13" s="2">
        <v>4</v>
      </c>
      <c r="G13" s="2">
        <v>160</v>
      </c>
      <c r="H13" s="2">
        <v>528</v>
      </c>
      <c r="I13" s="2">
        <v>528</v>
      </c>
      <c r="J13" s="2" t="s">
        <v>16</v>
      </c>
      <c r="K13" s="2" t="s">
        <v>15</v>
      </c>
      <c r="L13" s="2" t="s">
        <v>15</v>
      </c>
      <c r="M13" s="2">
        <v>160</v>
      </c>
      <c r="O13" s="2">
        <v>2037</v>
      </c>
      <c r="P13" s="2">
        <v>5</v>
      </c>
      <c r="Q13" s="2">
        <v>120</v>
      </c>
      <c r="R13" s="2">
        <v>525</v>
      </c>
      <c r="S13" s="2">
        <f>312+120</f>
        <v>432</v>
      </c>
      <c r="T13" s="2">
        <f t="shared" ref="T13:T15" si="0">120*4</f>
        <v>480</v>
      </c>
      <c r="U13" s="2" t="s">
        <v>16</v>
      </c>
      <c r="V13" s="2" t="s">
        <v>15</v>
      </c>
      <c r="W13" s="2">
        <v>120</v>
      </c>
    </row>
    <row r="14" spans="1:23" x14ac:dyDescent="0.3">
      <c r="E14" s="2">
        <v>1650</v>
      </c>
      <c r="F14" s="2">
        <v>4</v>
      </c>
      <c r="G14" s="2">
        <v>160</v>
      </c>
      <c r="H14" s="2">
        <v>528</v>
      </c>
      <c r="I14" s="2">
        <v>528</v>
      </c>
      <c r="J14" s="2" t="s">
        <v>16</v>
      </c>
      <c r="K14" s="2" t="s">
        <v>15</v>
      </c>
      <c r="L14" s="2" t="s">
        <v>15</v>
      </c>
      <c r="M14" s="2">
        <v>160</v>
      </c>
      <c r="O14" s="2">
        <v>2157</v>
      </c>
      <c r="P14" s="2">
        <v>5</v>
      </c>
      <c r="Q14" s="2">
        <v>120</v>
      </c>
      <c r="R14" s="2">
        <v>525</v>
      </c>
      <c r="S14" s="2">
        <f>312+120+120</f>
        <v>552</v>
      </c>
      <c r="T14" s="2">
        <f t="shared" si="0"/>
        <v>480</v>
      </c>
      <c r="U14" s="2" t="s">
        <v>16</v>
      </c>
      <c r="V14" s="2" t="s">
        <v>15</v>
      </c>
      <c r="W14" s="2">
        <v>120</v>
      </c>
    </row>
    <row r="15" spans="1:23" x14ac:dyDescent="0.3">
      <c r="A15" s="2" t="s">
        <v>31</v>
      </c>
      <c r="B15" s="6" t="s">
        <v>28</v>
      </c>
      <c r="C15" s="6"/>
      <c r="E15" s="2">
        <v>1710</v>
      </c>
      <c r="F15" s="2">
        <v>4</v>
      </c>
      <c r="G15" s="2">
        <v>160</v>
      </c>
      <c r="H15" s="2">
        <v>528</v>
      </c>
      <c r="I15" s="2">
        <v>528</v>
      </c>
      <c r="J15" s="2" t="s">
        <v>16</v>
      </c>
      <c r="K15" s="2" t="s">
        <v>15</v>
      </c>
      <c r="L15" s="2" t="s">
        <v>15</v>
      </c>
      <c r="M15" s="2">
        <v>160</v>
      </c>
      <c r="O15" s="2">
        <v>2277</v>
      </c>
      <c r="P15" s="2">
        <v>5</v>
      </c>
      <c r="Q15" s="2">
        <v>120</v>
      </c>
      <c r="R15" s="2">
        <v>525</v>
      </c>
      <c r="S15" s="2">
        <f>312+120+120+120</f>
        <v>672</v>
      </c>
      <c r="T15" s="2">
        <f t="shared" si="0"/>
        <v>480</v>
      </c>
      <c r="U15" s="2" t="s">
        <v>16</v>
      </c>
      <c r="V15" s="2" t="s">
        <v>15</v>
      </c>
      <c r="W15" s="2">
        <v>120</v>
      </c>
    </row>
    <row r="16" spans="1:23" x14ac:dyDescent="0.3">
      <c r="B16" s="2" t="s">
        <v>24</v>
      </c>
      <c r="C16" s="2" t="s">
        <v>25</v>
      </c>
      <c r="E16" s="2">
        <v>1770</v>
      </c>
      <c r="F16" s="2">
        <v>4</v>
      </c>
      <c r="G16" s="2">
        <v>160</v>
      </c>
      <c r="H16" s="2">
        <v>528</v>
      </c>
      <c r="I16" s="2">
        <v>528</v>
      </c>
      <c r="J16" s="2" t="s">
        <v>16</v>
      </c>
      <c r="K16" s="2" t="s">
        <v>15</v>
      </c>
      <c r="L16" s="2" t="s">
        <v>15</v>
      </c>
      <c r="M16" s="2">
        <v>160</v>
      </c>
      <c r="O16" s="2">
        <v>2397</v>
      </c>
      <c r="P16" s="2">
        <v>6</v>
      </c>
      <c r="Q16" s="2">
        <v>120</v>
      </c>
      <c r="R16" s="2">
        <v>525</v>
      </c>
      <c r="S16" s="2">
        <v>312</v>
      </c>
      <c r="T16" s="2">
        <v>480</v>
      </c>
      <c r="U16" s="2">
        <v>480</v>
      </c>
      <c r="V16" s="2" t="s">
        <v>16</v>
      </c>
      <c r="W16" s="2">
        <v>120</v>
      </c>
    </row>
    <row r="17" spans="1:23" x14ac:dyDescent="0.3">
      <c r="B17" s="2" t="s">
        <v>14</v>
      </c>
      <c r="C17" s="2">
        <v>0</v>
      </c>
      <c r="E17" s="2">
        <v>1830</v>
      </c>
      <c r="F17" s="2">
        <v>4</v>
      </c>
      <c r="G17" s="2">
        <v>160</v>
      </c>
      <c r="H17" s="2">
        <v>528</v>
      </c>
      <c r="I17" s="2">
        <v>528</v>
      </c>
      <c r="J17" s="2" t="s">
        <v>16</v>
      </c>
      <c r="K17" s="2" t="s">
        <v>15</v>
      </c>
      <c r="L17" s="2" t="s">
        <v>15</v>
      </c>
      <c r="M17" s="2">
        <v>160</v>
      </c>
      <c r="O17" s="2">
        <v>2517</v>
      </c>
      <c r="P17" s="2">
        <v>6</v>
      </c>
      <c r="Q17" s="2">
        <v>120</v>
      </c>
      <c r="R17" s="2">
        <v>525</v>
      </c>
      <c r="S17" s="2">
        <f>312+120</f>
        <v>432</v>
      </c>
      <c r="T17" s="2">
        <v>480</v>
      </c>
      <c r="U17" s="2">
        <v>480</v>
      </c>
      <c r="V17" s="2" t="s">
        <v>16</v>
      </c>
      <c r="W17" s="2">
        <v>120</v>
      </c>
    </row>
    <row r="18" spans="1:23" x14ac:dyDescent="0.3">
      <c r="B18" s="2">
        <v>50</v>
      </c>
      <c r="C18" s="2">
        <v>53.5</v>
      </c>
      <c r="E18" s="2">
        <v>1890</v>
      </c>
      <c r="F18" s="2">
        <v>4</v>
      </c>
      <c r="G18" s="2">
        <v>160</v>
      </c>
      <c r="H18" s="2">
        <v>528</v>
      </c>
      <c r="I18" s="2">
        <v>528</v>
      </c>
      <c r="J18" s="2" t="s">
        <v>16</v>
      </c>
      <c r="K18" s="2" t="s">
        <v>15</v>
      </c>
      <c r="L18" s="2" t="s">
        <v>15</v>
      </c>
      <c r="M18" s="2">
        <v>160</v>
      </c>
      <c r="O18" s="2">
        <v>2637</v>
      </c>
      <c r="P18" s="2">
        <v>6</v>
      </c>
      <c r="Q18" s="2">
        <v>120</v>
      </c>
      <c r="R18" s="2">
        <v>525</v>
      </c>
      <c r="S18" s="2">
        <f>312+120+120</f>
        <v>552</v>
      </c>
      <c r="T18" s="2">
        <v>480</v>
      </c>
      <c r="U18" s="2">
        <v>480</v>
      </c>
      <c r="V18" s="2" t="s">
        <v>16</v>
      </c>
      <c r="W18" s="2">
        <v>120</v>
      </c>
    </row>
    <row r="19" spans="1:23" x14ac:dyDescent="0.3">
      <c r="B19" s="2">
        <v>25</v>
      </c>
      <c r="C19" s="2">
        <v>78.5</v>
      </c>
      <c r="E19" s="2">
        <v>1950</v>
      </c>
      <c r="F19" s="2">
        <v>4</v>
      </c>
      <c r="G19" s="2">
        <v>160</v>
      </c>
      <c r="H19" s="2">
        <v>528</v>
      </c>
      <c r="I19" s="2">
        <v>528</v>
      </c>
      <c r="J19" s="2" t="s">
        <v>16</v>
      </c>
      <c r="K19" s="2" t="s">
        <v>15</v>
      </c>
      <c r="L19" s="2" t="s">
        <v>15</v>
      </c>
      <c r="M19" s="2">
        <v>160</v>
      </c>
      <c r="O19" s="2">
        <v>2727</v>
      </c>
      <c r="P19" s="2">
        <v>6</v>
      </c>
      <c r="Q19" s="2">
        <v>120</v>
      </c>
      <c r="R19" s="2">
        <v>525</v>
      </c>
      <c r="S19" s="2">
        <f>312+120+120</f>
        <v>552</v>
      </c>
      <c r="T19" s="2">
        <v>480</v>
      </c>
      <c r="U19" s="2">
        <v>480</v>
      </c>
      <c r="V19" s="2" t="s">
        <v>16</v>
      </c>
      <c r="W19" s="2">
        <v>120</v>
      </c>
    </row>
    <row r="20" spans="1:23" x14ac:dyDescent="0.3">
      <c r="B20" s="2">
        <v>10</v>
      </c>
      <c r="C20" s="2">
        <v>93.15</v>
      </c>
      <c r="E20" s="2">
        <v>2010</v>
      </c>
      <c r="F20" s="2">
        <v>5</v>
      </c>
      <c r="G20" s="2">
        <v>160</v>
      </c>
      <c r="H20" s="2">
        <v>528</v>
      </c>
      <c r="I20" s="2">
        <v>528</v>
      </c>
      <c r="J20" s="2">
        <v>352</v>
      </c>
      <c r="K20" s="2" t="s">
        <v>16</v>
      </c>
      <c r="L20" s="2" t="s">
        <v>15</v>
      </c>
      <c r="M20" s="2">
        <v>160</v>
      </c>
    </row>
    <row r="21" spans="1:23" x14ac:dyDescent="0.3">
      <c r="E21" s="2">
        <v>2070</v>
      </c>
      <c r="F21" s="2">
        <v>5</v>
      </c>
      <c r="G21" s="2">
        <v>160</v>
      </c>
      <c r="H21" s="2">
        <v>528</v>
      </c>
      <c r="I21" s="2">
        <v>528</v>
      </c>
      <c r="J21" s="2">
        <v>352</v>
      </c>
      <c r="K21" s="2" t="s">
        <v>16</v>
      </c>
      <c r="L21" s="2" t="s">
        <v>15</v>
      </c>
      <c r="M21" s="2">
        <v>160</v>
      </c>
      <c r="O21" s="6" t="s">
        <v>33</v>
      </c>
      <c r="P21" s="6"/>
      <c r="Q21" s="6"/>
      <c r="R21" s="6"/>
      <c r="S21" s="6"/>
      <c r="T21" s="6"/>
      <c r="U21" s="6"/>
      <c r="V21" s="6"/>
      <c r="W21" s="6"/>
    </row>
    <row r="22" spans="1:23" x14ac:dyDescent="0.3">
      <c r="A22" s="2" t="s">
        <v>32</v>
      </c>
      <c r="B22" s="6" t="s">
        <v>28</v>
      </c>
      <c r="C22" s="6"/>
      <c r="E22" s="2">
        <v>2130</v>
      </c>
      <c r="F22" s="2">
        <v>5</v>
      </c>
      <c r="G22" s="2">
        <v>160</v>
      </c>
      <c r="H22" s="2">
        <v>528</v>
      </c>
      <c r="I22" s="2">
        <v>528</v>
      </c>
      <c r="J22" s="2">
        <v>528</v>
      </c>
      <c r="K22" s="2" t="s">
        <v>16</v>
      </c>
      <c r="L22" s="2" t="s">
        <v>15</v>
      </c>
      <c r="M22" s="2">
        <v>160</v>
      </c>
      <c r="O22" s="2" t="s">
        <v>1</v>
      </c>
      <c r="P22" s="2" t="s">
        <v>2</v>
      </c>
      <c r="Q22" s="2" t="s">
        <v>17</v>
      </c>
      <c r="R22" s="2" t="s">
        <v>18</v>
      </c>
      <c r="S22" s="2" t="s">
        <v>19</v>
      </c>
      <c r="T22" s="2" t="s">
        <v>20</v>
      </c>
      <c r="U22" s="2" t="s">
        <v>21</v>
      </c>
      <c r="V22" s="2" t="s">
        <v>22</v>
      </c>
      <c r="W22" s="2" t="s">
        <v>23</v>
      </c>
    </row>
    <row r="23" spans="1:23" x14ac:dyDescent="0.3">
      <c r="B23" s="2" t="s">
        <v>24</v>
      </c>
      <c r="C23" s="2" t="s">
        <v>25</v>
      </c>
      <c r="E23" s="2">
        <v>2190</v>
      </c>
      <c r="F23" s="2">
        <v>5</v>
      </c>
      <c r="G23" s="2">
        <v>160</v>
      </c>
      <c r="H23" s="2">
        <v>528</v>
      </c>
      <c r="I23" s="2">
        <v>528</v>
      </c>
      <c r="J23" s="2">
        <v>528</v>
      </c>
      <c r="K23" s="2" t="s">
        <v>16</v>
      </c>
      <c r="L23" s="2" t="s">
        <v>15</v>
      </c>
      <c r="M23" s="2">
        <v>160</v>
      </c>
      <c r="O23" s="2">
        <v>1</v>
      </c>
      <c r="P23" s="2">
        <v>2</v>
      </c>
      <c r="Q23" s="2">
        <v>100</v>
      </c>
      <c r="R23" s="2" t="s">
        <v>16</v>
      </c>
      <c r="S23" s="2" t="s">
        <v>15</v>
      </c>
      <c r="T23" s="2" t="s">
        <v>15</v>
      </c>
      <c r="U23" s="2" t="s">
        <v>15</v>
      </c>
      <c r="V23" s="2" t="s">
        <v>15</v>
      </c>
      <c r="W23" s="2">
        <v>100</v>
      </c>
    </row>
    <row r="24" spans="1:23" x14ac:dyDescent="0.3">
      <c r="B24" s="2" t="s">
        <v>14</v>
      </c>
      <c r="C24" s="2">
        <v>0</v>
      </c>
      <c r="E24" s="2">
        <v>2250</v>
      </c>
      <c r="F24" s="2">
        <v>5</v>
      </c>
      <c r="G24" s="2">
        <v>160</v>
      </c>
      <c r="H24" s="2">
        <v>528</v>
      </c>
      <c r="I24" s="2">
        <v>528</v>
      </c>
      <c r="J24" s="2">
        <v>528</v>
      </c>
      <c r="K24" s="2" t="s">
        <v>16</v>
      </c>
      <c r="L24" s="2" t="s">
        <v>15</v>
      </c>
      <c r="M24" s="2">
        <v>160</v>
      </c>
      <c r="O24" s="2">
        <v>297</v>
      </c>
      <c r="P24" s="2">
        <v>2</v>
      </c>
      <c r="Q24" s="2">
        <v>100</v>
      </c>
      <c r="R24" s="2" t="s">
        <v>16</v>
      </c>
      <c r="S24" s="2" t="s">
        <v>15</v>
      </c>
      <c r="T24" s="2" t="s">
        <v>15</v>
      </c>
      <c r="U24" s="2" t="s">
        <v>15</v>
      </c>
      <c r="V24" s="2" t="s">
        <v>15</v>
      </c>
      <c r="W24" s="2">
        <v>100</v>
      </c>
    </row>
    <row r="25" spans="1:23" x14ac:dyDescent="0.3">
      <c r="B25" s="2">
        <v>40</v>
      </c>
      <c r="C25" s="2">
        <v>41.5</v>
      </c>
      <c r="E25" s="2">
        <v>2310</v>
      </c>
      <c r="F25" s="2">
        <v>5</v>
      </c>
      <c r="G25" s="2">
        <v>160</v>
      </c>
      <c r="H25" s="2">
        <v>528</v>
      </c>
      <c r="I25" s="2">
        <v>528</v>
      </c>
      <c r="J25" s="2">
        <v>528</v>
      </c>
      <c r="K25" s="2" t="s">
        <v>16</v>
      </c>
      <c r="L25" s="2" t="s">
        <v>15</v>
      </c>
      <c r="M25" s="2">
        <v>160</v>
      </c>
      <c r="O25" s="2">
        <v>357</v>
      </c>
      <c r="P25" s="2">
        <v>2</v>
      </c>
      <c r="Q25" s="2">
        <v>120</v>
      </c>
      <c r="R25" s="2" t="s">
        <v>16</v>
      </c>
      <c r="S25" s="2" t="s">
        <v>15</v>
      </c>
      <c r="T25" s="2" t="s">
        <v>15</v>
      </c>
      <c r="U25" s="2" t="s">
        <v>15</v>
      </c>
      <c r="V25" s="2" t="s">
        <v>15</v>
      </c>
      <c r="W25" s="2">
        <v>120</v>
      </c>
    </row>
    <row r="26" spans="1:23" x14ac:dyDescent="0.3">
      <c r="E26" s="2">
        <v>2370</v>
      </c>
      <c r="F26" s="2">
        <v>5</v>
      </c>
      <c r="G26" s="2">
        <v>160</v>
      </c>
      <c r="H26" s="2">
        <v>528</v>
      </c>
      <c r="I26" s="2">
        <v>528</v>
      </c>
      <c r="J26" s="2">
        <v>528</v>
      </c>
      <c r="K26" s="2" t="s">
        <v>16</v>
      </c>
      <c r="L26" s="2" t="s">
        <v>15</v>
      </c>
      <c r="M26" s="2">
        <v>160</v>
      </c>
      <c r="O26" s="2">
        <v>1077</v>
      </c>
      <c r="P26" s="2">
        <v>3</v>
      </c>
      <c r="Q26" s="2">
        <v>120</v>
      </c>
      <c r="R26" s="2" t="s">
        <v>16</v>
      </c>
      <c r="S26" s="2">
        <v>380</v>
      </c>
      <c r="T26" s="2" t="s">
        <v>15</v>
      </c>
      <c r="U26" s="2" t="s">
        <v>15</v>
      </c>
      <c r="V26" s="2" t="s">
        <v>15</v>
      </c>
      <c r="W26" s="2">
        <v>120</v>
      </c>
    </row>
    <row r="27" spans="1:23" x14ac:dyDescent="0.3">
      <c r="A27" s="2" t="s">
        <v>34</v>
      </c>
      <c r="B27" s="6" t="s">
        <v>28</v>
      </c>
      <c r="C27" s="6"/>
      <c r="E27" s="2">
        <v>2430</v>
      </c>
      <c r="F27" s="2">
        <v>6</v>
      </c>
      <c r="G27" s="2">
        <v>160</v>
      </c>
      <c r="H27" s="2">
        <v>528</v>
      </c>
      <c r="I27" s="2">
        <v>528</v>
      </c>
      <c r="J27" s="2">
        <v>528</v>
      </c>
      <c r="K27" s="2">
        <v>352</v>
      </c>
      <c r="L27" s="2" t="s">
        <v>16</v>
      </c>
      <c r="M27" s="2">
        <v>160</v>
      </c>
    </row>
    <row r="28" spans="1:23" x14ac:dyDescent="0.3">
      <c r="B28" s="2" t="s">
        <v>24</v>
      </c>
      <c r="C28" s="2" t="s">
        <v>25</v>
      </c>
      <c r="E28" s="2">
        <v>2490</v>
      </c>
      <c r="F28" s="2">
        <v>6</v>
      </c>
      <c r="G28" s="2">
        <v>160</v>
      </c>
      <c r="H28" s="2">
        <v>528</v>
      </c>
      <c r="I28" s="2">
        <v>528</v>
      </c>
      <c r="J28" s="2">
        <v>528</v>
      </c>
      <c r="K28" s="2">
        <v>352</v>
      </c>
      <c r="L28" s="2" t="s">
        <v>16</v>
      </c>
      <c r="M28" s="2">
        <v>160</v>
      </c>
    </row>
    <row r="29" spans="1:23" x14ac:dyDescent="0.3">
      <c r="B29" s="2" t="s">
        <v>27</v>
      </c>
      <c r="C29" s="2">
        <v>0</v>
      </c>
      <c r="E29" s="2">
        <v>2550</v>
      </c>
      <c r="F29" s="2">
        <v>6</v>
      </c>
      <c r="G29" s="2">
        <v>160</v>
      </c>
      <c r="H29" s="2">
        <v>528</v>
      </c>
      <c r="I29" s="2">
        <v>528</v>
      </c>
      <c r="J29" s="2">
        <v>528</v>
      </c>
      <c r="K29" s="2">
        <v>352</v>
      </c>
      <c r="L29" s="2" t="s">
        <v>16</v>
      </c>
      <c r="M29" s="2">
        <v>160</v>
      </c>
    </row>
    <row r="30" spans="1:23" x14ac:dyDescent="0.3">
      <c r="B30" s="2" t="s">
        <v>35</v>
      </c>
      <c r="C30" s="2">
        <v>17</v>
      </c>
      <c r="E30" s="2">
        <v>2610</v>
      </c>
      <c r="F30" s="2">
        <v>6</v>
      </c>
      <c r="G30" s="2">
        <v>160</v>
      </c>
      <c r="H30" s="2">
        <v>528</v>
      </c>
      <c r="I30" s="2">
        <v>528</v>
      </c>
      <c r="J30" s="2">
        <v>528</v>
      </c>
      <c r="K30" s="2">
        <v>352</v>
      </c>
      <c r="L30" s="2" t="s">
        <v>16</v>
      </c>
      <c r="M30" s="2">
        <v>160</v>
      </c>
    </row>
    <row r="31" spans="1:23" x14ac:dyDescent="0.3">
      <c r="E31" s="2">
        <v>2670</v>
      </c>
      <c r="F31" s="2">
        <v>6</v>
      </c>
      <c r="G31" s="2">
        <v>160</v>
      </c>
      <c r="H31" s="2">
        <v>528</v>
      </c>
      <c r="I31" s="2">
        <v>528</v>
      </c>
      <c r="J31" s="2">
        <v>528</v>
      </c>
      <c r="K31" s="2">
        <v>528</v>
      </c>
      <c r="L31" s="2" t="s">
        <v>16</v>
      </c>
      <c r="M31" s="2">
        <v>160</v>
      </c>
    </row>
    <row r="32" spans="1:23" x14ac:dyDescent="0.3">
      <c r="E32" s="2">
        <v>2730</v>
      </c>
      <c r="F32" s="2">
        <v>6</v>
      </c>
      <c r="G32" s="2">
        <v>160</v>
      </c>
      <c r="H32" s="2">
        <v>528</v>
      </c>
      <c r="I32" s="2">
        <v>528</v>
      </c>
      <c r="J32" s="2">
        <v>528</v>
      </c>
      <c r="K32" s="2">
        <v>528</v>
      </c>
      <c r="L32" s="2" t="s">
        <v>16</v>
      </c>
      <c r="M32" s="2">
        <v>160</v>
      </c>
    </row>
  </sheetData>
  <mergeCells count="8">
    <mergeCell ref="B27:C27"/>
    <mergeCell ref="B15:C15"/>
    <mergeCell ref="B22:C22"/>
    <mergeCell ref="O21:W21"/>
    <mergeCell ref="E2:M2"/>
    <mergeCell ref="B2:C2"/>
    <mergeCell ref="B9:C9"/>
    <mergeCell ref="O2:W2"/>
  </mergeCells>
  <pageMargins left="0.511811024" right="0.511811024" top="0.78740157499999996" bottom="0.78740157499999996" header="0.31496062000000002" footer="0.31496062000000002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ARMÁRIO</vt:lpstr>
      <vt:lpstr>COZINHA (COLUNA)</vt:lpstr>
      <vt:lpstr>COZINHA (GABINETE)</vt:lpstr>
      <vt:lpstr>COZINHA (SUPERIOR)</vt:lpstr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Fernandes</dc:creator>
  <cp:lastModifiedBy>Carlos Jusie</cp:lastModifiedBy>
  <dcterms:created xsi:type="dcterms:W3CDTF">2025-10-16T11:37:09Z</dcterms:created>
  <dcterms:modified xsi:type="dcterms:W3CDTF">2025-11-06T19:50:24Z</dcterms:modified>
</cp:coreProperties>
</file>